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245"/>
  </bookViews>
  <sheets>
    <sheet name="大腸がん検診支払条件試算ツール " sheetId="5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32" i="5" l="1"/>
  <c r="H27" i="5" l="1"/>
  <c r="J27" i="5"/>
  <c r="B32" i="5"/>
  <c r="K21" i="5"/>
  <c r="D24" i="5" l="1"/>
  <c r="C27" i="5"/>
  <c r="C25" i="5"/>
  <c r="D26" i="5"/>
  <c r="K6" i="5"/>
  <c r="E25" i="5" s="1"/>
  <c r="J44" i="5"/>
  <c r="K18" i="5"/>
  <c r="A41" i="5" s="1"/>
  <c r="K16" i="5"/>
  <c r="F27" i="5" s="1"/>
  <c r="K10" i="5"/>
  <c r="K31" i="5" s="1"/>
  <c r="G27" i="5" l="1"/>
  <c r="A40" i="5"/>
  <c r="A57" i="5"/>
  <c r="G26" i="5"/>
  <c r="E27" i="5"/>
  <c r="G24" i="5"/>
  <c r="G25" i="5"/>
  <c r="K47" i="5"/>
  <c r="J31" i="5"/>
  <c r="E26" i="5"/>
  <c r="E24" i="5" s="1"/>
  <c r="F24" i="5"/>
  <c r="H24" i="5"/>
  <c r="F25" i="5"/>
  <c r="H25" i="5"/>
  <c r="F26" i="5"/>
  <c r="H26" i="5"/>
  <c r="A39" i="5" l="1"/>
  <c r="A56" i="5"/>
  <c r="J25" i="5"/>
  <c r="J24" i="5"/>
  <c r="J26" i="5"/>
  <c r="K40" i="5" s="1"/>
  <c r="K56" i="5" s="1"/>
  <c r="J47" i="5"/>
  <c r="I31" i="5"/>
  <c r="A38" i="5" l="1"/>
  <c r="A55" i="5"/>
  <c r="J28" i="5"/>
  <c r="J39" i="5"/>
  <c r="J55" i="5" s="1"/>
  <c r="K41" i="5"/>
  <c r="K57" i="5" s="1"/>
  <c r="J41" i="5"/>
  <c r="J57" i="5" s="1"/>
  <c r="J38" i="5"/>
  <c r="J54" i="5" s="1"/>
  <c r="I39" i="5"/>
  <c r="I55" i="5" s="1"/>
  <c r="I38" i="5"/>
  <c r="I54" i="5" s="1"/>
  <c r="I40" i="5"/>
  <c r="I56" i="5" s="1"/>
  <c r="I47" i="5"/>
  <c r="H31" i="5"/>
  <c r="K39" i="5"/>
  <c r="K55" i="5" s="1"/>
  <c r="I41" i="5"/>
  <c r="I57" i="5" s="1"/>
  <c r="J40" i="5"/>
  <c r="J56" i="5" s="1"/>
  <c r="K38" i="5"/>
  <c r="K54" i="5" s="1"/>
  <c r="A37" i="5" l="1"/>
  <c r="A54" i="5"/>
  <c r="G31" i="5"/>
  <c r="H47" i="5"/>
  <c r="H41" i="5"/>
  <c r="H57" i="5" s="1"/>
  <c r="H39" i="5"/>
  <c r="H55" i="5" s="1"/>
  <c r="H37" i="5"/>
  <c r="H53" i="5" s="1"/>
  <c r="H40" i="5"/>
  <c r="H56" i="5" s="1"/>
  <c r="H38" i="5"/>
  <c r="H54" i="5" s="1"/>
  <c r="A36" i="5" l="1"/>
  <c r="A53" i="5"/>
  <c r="K37" i="5"/>
  <c r="K53" i="5" s="1"/>
  <c r="I37" i="5"/>
  <c r="I53" i="5" s="1"/>
  <c r="J37" i="5"/>
  <c r="J53" i="5" s="1"/>
  <c r="G47" i="5"/>
  <c r="F31" i="5"/>
  <c r="G40" i="5"/>
  <c r="G56" i="5" s="1"/>
  <c r="G38" i="5"/>
  <c r="G54" i="5" s="1"/>
  <c r="G36" i="5"/>
  <c r="G52" i="5" s="1"/>
  <c r="G41" i="5"/>
  <c r="G57" i="5" s="1"/>
  <c r="G37" i="5"/>
  <c r="G53" i="5" s="1"/>
  <c r="G39" i="5"/>
  <c r="G55" i="5" s="1"/>
  <c r="A35" i="5" l="1"/>
  <c r="A52" i="5"/>
  <c r="J36" i="5"/>
  <c r="J52" i="5" s="1"/>
  <c r="K36" i="5"/>
  <c r="K52" i="5" s="1"/>
  <c r="I36" i="5"/>
  <c r="I52" i="5" s="1"/>
  <c r="H36" i="5"/>
  <c r="H52" i="5" s="1"/>
  <c r="F47" i="5"/>
  <c r="E31" i="5"/>
  <c r="F38" i="5"/>
  <c r="F54" i="5" s="1"/>
  <c r="F41" i="5"/>
  <c r="F57" i="5" s="1"/>
  <c r="F39" i="5"/>
  <c r="F55" i="5" s="1"/>
  <c r="F37" i="5"/>
  <c r="F53" i="5" s="1"/>
  <c r="F40" i="5"/>
  <c r="F56" i="5" s="1"/>
  <c r="F36" i="5"/>
  <c r="F52" i="5" s="1"/>
  <c r="F35" i="5"/>
  <c r="F51" i="5" s="1"/>
  <c r="A34" i="5" l="1"/>
  <c r="A51" i="5"/>
  <c r="J35" i="5"/>
  <c r="J51" i="5" s="1"/>
  <c r="K35" i="5"/>
  <c r="K51" i="5" s="1"/>
  <c r="I35" i="5"/>
  <c r="I51" i="5" s="1"/>
  <c r="H35" i="5"/>
  <c r="H51" i="5" s="1"/>
  <c r="G35" i="5"/>
  <c r="G51" i="5" s="1"/>
  <c r="E47" i="5"/>
  <c r="D31" i="5"/>
  <c r="E39" i="5"/>
  <c r="E55" i="5" s="1"/>
  <c r="E40" i="5"/>
  <c r="E56" i="5" s="1"/>
  <c r="E38" i="5"/>
  <c r="E54" i="5" s="1"/>
  <c r="E35" i="5"/>
  <c r="E51" i="5" s="1"/>
  <c r="E41" i="5"/>
  <c r="E57" i="5" s="1"/>
  <c r="E37" i="5"/>
  <c r="E53" i="5" s="1"/>
  <c r="E36" i="5"/>
  <c r="E52" i="5" s="1"/>
  <c r="E34" i="5"/>
  <c r="E50" i="5" s="1"/>
  <c r="A33" i="5" l="1"/>
  <c r="D33" i="5" s="1"/>
  <c r="D49" i="5" s="1"/>
  <c r="A50" i="5"/>
  <c r="J34" i="5"/>
  <c r="J50" i="5" s="1"/>
  <c r="I34" i="5"/>
  <c r="I50" i="5" s="1"/>
  <c r="K34" i="5"/>
  <c r="K50" i="5" s="1"/>
  <c r="H34" i="5"/>
  <c r="H50" i="5" s="1"/>
  <c r="G34" i="5"/>
  <c r="G50" i="5" s="1"/>
  <c r="F34" i="5"/>
  <c r="F50" i="5" s="1"/>
  <c r="C31" i="5"/>
  <c r="D47" i="5"/>
  <c r="D41" i="5"/>
  <c r="D57" i="5" s="1"/>
  <c r="D39" i="5"/>
  <c r="D55" i="5" s="1"/>
  <c r="D37" i="5"/>
  <c r="D53" i="5" s="1"/>
  <c r="D38" i="5"/>
  <c r="D54" i="5" s="1"/>
  <c r="D36" i="5"/>
  <c r="D52" i="5" s="1"/>
  <c r="D34" i="5"/>
  <c r="D50" i="5" s="1"/>
  <c r="D35" i="5"/>
  <c r="D51" i="5" s="1"/>
  <c r="D40" i="5"/>
  <c r="D56" i="5" s="1"/>
  <c r="A32" i="5" l="1"/>
  <c r="A49" i="5"/>
  <c r="J33" i="5"/>
  <c r="J49" i="5" s="1"/>
  <c r="I33" i="5"/>
  <c r="I49" i="5" s="1"/>
  <c r="K33" i="5"/>
  <c r="K49" i="5" s="1"/>
  <c r="H33" i="5"/>
  <c r="H49" i="5" s="1"/>
  <c r="G33" i="5"/>
  <c r="G49" i="5" s="1"/>
  <c r="F33" i="5"/>
  <c r="F49" i="5" s="1"/>
  <c r="E33" i="5"/>
  <c r="E49" i="5" s="1"/>
  <c r="C47" i="5"/>
  <c r="B31" i="5"/>
  <c r="C40" i="5"/>
  <c r="C56" i="5" s="1"/>
  <c r="C38" i="5"/>
  <c r="C54" i="5" s="1"/>
  <c r="C35" i="5"/>
  <c r="C51" i="5" s="1"/>
  <c r="C33" i="5"/>
  <c r="C49" i="5" s="1"/>
  <c r="C39" i="5"/>
  <c r="C55" i="5" s="1"/>
  <c r="C36" i="5"/>
  <c r="C52" i="5" s="1"/>
  <c r="C34" i="5"/>
  <c r="C50" i="5" s="1"/>
  <c r="C32" i="5"/>
  <c r="C48" i="5" s="1"/>
  <c r="C41" i="5"/>
  <c r="C57" i="5" s="1"/>
  <c r="C37" i="5"/>
  <c r="C53" i="5" s="1"/>
  <c r="A48" i="5" l="1"/>
  <c r="K48" i="5"/>
  <c r="J32" i="5"/>
  <c r="J48" i="5" s="1"/>
  <c r="I32" i="5"/>
  <c r="I48" i="5" s="1"/>
  <c r="H32" i="5"/>
  <c r="H48" i="5" s="1"/>
  <c r="G32" i="5"/>
  <c r="G48" i="5" s="1"/>
  <c r="F32" i="5"/>
  <c r="F48" i="5" s="1"/>
  <c r="E32" i="5"/>
  <c r="E48" i="5" s="1"/>
  <c r="D32" i="5"/>
  <c r="D48" i="5" s="1"/>
  <c r="B47" i="5"/>
  <c r="B40" i="5"/>
  <c r="B56" i="5" s="1"/>
  <c r="B41" i="5"/>
  <c r="B57" i="5" s="1"/>
  <c r="B39" i="5"/>
  <c r="B55" i="5" s="1"/>
  <c r="B37" i="5"/>
  <c r="B53" i="5" s="1"/>
  <c r="B36" i="5"/>
  <c r="B52" i="5" s="1"/>
  <c r="B34" i="5"/>
  <c r="B50" i="5" s="1"/>
  <c r="B48" i="5"/>
  <c r="B38" i="5"/>
  <c r="B54" i="5" s="1"/>
  <c r="B35" i="5"/>
  <c r="B51" i="5" s="1"/>
  <c r="B33" i="5"/>
  <c r="B49" i="5" s="1"/>
</calcChain>
</file>

<file path=xl/sharedStrings.xml><?xml version="1.0" encoding="utf-8"?>
<sst xmlns="http://schemas.openxmlformats.org/spreadsheetml/2006/main" count="62" uniqueCount="60">
  <si>
    <t>勧奨対象者数</t>
    <rPh sb="0" eb="2">
      <t>カンショウ</t>
    </rPh>
    <rPh sb="2" eb="5">
      <t>タイショウシャ</t>
    </rPh>
    <rPh sb="5" eb="6">
      <t>スウ</t>
    </rPh>
    <phoneticPr fontId="2"/>
  </si>
  <si>
    <t>受診率</t>
    <rPh sb="0" eb="2">
      <t>ジュシン</t>
    </rPh>
    <rPh sb="2" eb="3">
      <t>リツ</t>
    </rPh>
    <phoneticPr fontId="2"/>
  </si>
  <si>
    <t>要精検率</t>
    <rPh sb="0" eb="3">
      <t>ヨウセイケン</t>
    </rPh>
    <rPh sb="3" eb="4">
      <t>リツ</t>
    </rPh>
    <phoneticPr fontId="2"/>
  </si>
  <si>
    <t>精検受診率</t>
    <rPh sb="0" eb="2">
      <t>セイケン</t>
    </rPh>
    <rPh sb="2" eb="4">
      <t>ジュシン</t>
    </rPh>
    <rPh sb="4" eb="5">
      <t>リツ</t>
    </rPh>
    <phoneticPr fontId="2"/>
  </si>
  <si>
    <t>早期がん発見者数</t>
    <rPh sb="0" eb="2">
      <t>ソウキ</t>
    </rPh>
    <rPh sb="4" eb="7">
      <t>ハッケンシャ</t>
    </rPh>
    <rPh sb="7" eb="8">
      <t>スウ</t>
    </rPh>
    <phoneticPr fontId="2"/>
  </si>
  <si>
    <t>受診勧奨実施時</t>
    <rPh sb="0" eb="2">
      <t>ジュシン</t>
    </rPh>
    <rPh sb="2" eb="4">
      <t>カンショウ</t>
    </rPh>
    <rPh sb="4" eb="6">
      <t>ジッシ</t>
    </rPh>
    <rPh sb="6" eb="7">
      <t>ジ</t>
    </rPh>
    <phoneticPr fontId="2"/>
  </si>
  <si>
    <t>既存受診者分</t>
    <rPh sb="0" eb="2">
      <t>キゾン</t>
    </rPh>
    <rPh sb="2" eb="5">
      <t>ジュシンシャ</t>
    </rPh>
    <rPh sb="5" eb="6">
      <t>ブン</t>
    </rPh>
    <phoneticPr fontId="2"/>
  </si>
  <si>
    <t>勧奨未実施時</t>
    <rPh sb="0" eb="2">
      <t>カンショウ</t>
    </rPh>
    <rPh sb="2" eb="5">
      <t>ミジッシ</t>
    </rPh>
    <rPh sb="5" eb="6">
      <t>ジ</t>
    </rPh>
    <phoneticPr fontId="2"/>
  </si>
  <si>
    <t>介入未実施既存受診者分</t>
    <rPh sb="0" eb="2">
      <t>カイニュウ</t>
    </rPh>
    <rPh sb="2" eb="5">
      <t>ミジッシ</t>
    </rPh>
    <rPh sb="5" eb="7">
      <t>キゾン</t>
    </rPh>
    <rPh sb="7" eb="10">
      <t>ジュシンシャ</t>
    </rPh>
    <rPh sb="10" eb="11">
      <t>ブン</t>
    </rPh>
    <phoneticPr fontId="2"/>
  </si>
  <si>
    <t>早期がん追加発見者数（指数）　相関表</t>
    <rPh sb="0" eb="2">
      <t>ソウキ</t>
    </rPh>
    <rPh sb="4" eb="6">
      <t>ツイカ</t>
    </rPh>
    <rPh sb="6" eb="9">
      <t>ハッケンシャ</t>
    </rPh>
    <rPh sb="9" eb="10">
      <t>スウ</t>
    </rPh>
    <rPh sb="11" eb="13">
      <t>シスウ</t>
    </rPh>
    <rPh sb="15" eb="17">
      <t>ソウカン</t>
    </rPh>
    <rPh sb="17" eb="18">
      <t>ヒョウ</t>
    </rPh>
    <phoneticPr fontId="2"/>
  </si>
  <si>
    <t>インプット</t>
    <phoneticPr fontId="2"/>
  </si>
  <si>
    <t>-</t>
    <phoneticPr fontId="2"/>
  </si>
  <si>
    <t>=</t>
    <phoneticPr fontId="2"/>
  </si>
  <si>
    <t>（円）</t>
    <rPh sb="1" eb="2">
      <t>エン</t>
    </rPh>
    <phoneticPr fontId="2"/>
  </si>
  <si>
    <t>【早期がん患者治療費単価】</t>
    <phoneticPr fontId="2"/>
  </si>
  <si>
    <t>【実行給付額】</t>
    <rPh sb="1" eb="3">
      <t>ジッコウ</t>
    </rPh>
    <rPh sb="3" eb="6">
      <t>キュウフガク</t>
    </rPh>
    <phoneticPr fontId="2"/>
  </si>
  <si>
    <t>【根治可能がん治療費単価】</t>
    <rPh sb="1" eb="3">
      <t>コンチ</t>
    </rPh>
    <rPh sb="3" eb="5">
      <t>カノウ</t>
    </rPh>
    <rPh sb="7" eb="10">
      <t>チリョウヒ</t>
    </rPh>
    <rPh sb="10" eb="12">
      <t>タンカ</t>
    </rPh>
    <phoneticPr fontId="2"/>
  </si>
  <si>
    <t>根治可能がん割合</t>
    <rPh sb="0" eb="2">
      <t>コンチ</t>
    </rPh>
    <rPh sb="2" eb="4">
      <t>カノウ</t>
    </rPh>
    <rPh sb="6" eb="8">
      <t>ワリアイ</t>
    </rPh>
    <phoneticPr fontId="2"/>
  </si>
  <si>
    <t>国保被保険者数</t>
    <rPh sb="0" eb="2">
      <t>コクホ</t>
    </rPh>
    <rPh sb="2" eb="6">
      <t>ヒホケンジャ</t>
    </rPh>
    <rPh sb="6" eb="7">
      <t>スウ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</si>
  <si>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</si>
  <si>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</si>
  <si>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</si>
  <si>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</si>
  <si>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</si>
  <si>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</si>
  <si>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</si>
  <si>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</si>
  <si>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</si>
  <si>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国民健康保険被保険者数</t>
    <rPh sb="0" eb="2">
      <t>コクミン</t>
    </rPh>
    <rPh sb="2" eb="4">
      <t>ケンコウ</t>
    </rPh>
    <rPh sb="4" eb="6">
      <t>ホケン</t>
    </rPh>
    <rPh sb="6" eb="10">
      <t>ヒホケンジャ</t>
    </rPh>
    <rPh sb="10" eb="11">
      <t>スウ</t>
    </rPh>
    <phoneticPr fontId="2"/>
  </si>
  <si>
    <t>大腸がん検診受診者数</t>
    <rPh sb="0" eb="2">
      <t>ダイチョウ</t>
    </rPh>
    <rPh sb="4" eb="6">
      <t>ケンシン</t>
    </rPh>
    <rPh sb="6" eb="9">
      <t>ジュシンシャ</t>
    </rPh>
    <rPh sb="9" eb="10">
      <t>スウ</t>
    </rPh>
    <phoneticPr fontId="2"/>
  </si>
  <si>
    <t>大腸がん検診受診者のうち、要精密検査判定者数</t>
    <rPh sb="0" eb="2">
      <t>ダイチョウ</t>
    </rPh>
    <rPh sb="4" eb="6">
      <t>ケンシン</t>
    </rPh>
    <rPh sb="6" eb="9">
      <t>ジュシンシャ</t>
    </rPh>
    <rPh sb="13" eb="14">
      <t>ヨウ</t>
    </rPh>
    <rPh sb="14" eb="16">
      <t>セイミツ</t>
    </rPh>
    <rPh sb="16" eb="18">
      <t>ケンサ</t>
    </rPh>
    <rPh sb="18" eb="20">
      <t>ハンテイ</t>
    </rPh>
    <rPh sb="20" eb="21">
      <t>シャ</t>
    </rPh>
    <rPh sb="21" eb="22">
      <t>スウ</t>
    </rPh>
    <phoneticPr fontId="2"/>
  </si>
  <si>
    <t>【前年度実績】</t>
    <rPh sb="1" eb="4">
      <t>ゼンネンド</t>
    </rPh>
    <rPh sb="4" eb="6">
      <t>ジッセキ</t>
    </rPh>
    <phoneticPr fontId="2"/>
  </si>
  <si>
    <t>+</t>
    <phoneticPr fontId="2"/>
  </si>
  <si>
    <t>がん発見数</t>
    <rPh sb="2" eb="4">
      <t>ハッケン</t>
    </rPh>
    <rPh sb="4" eb="5">
      <t>スウ</t>
    </rPh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</si>
  <si>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</si>
  <si>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</si>
  <si>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</si>
  <si>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</si>
  <si>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</si>
  <si>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要精検率（⑨／⑩）</t>
    <rPh sb="0" eb="1">
      <t>ヨウ</t>
    </rPh>
    <rPh sb="1" eb="3">
      <t>セイケン</t>
    </rPh>
    <rPh sb="3" eb="4">
      <t>リツ</t>
    </rPh>
    <phoneticPr fontId="2"/>
  </si>
  <si>
    <t>精検受診者数</t>
    <rPh sb="0" eb="2">
      <t>セイケン</t>
    </rPh>
    <rPh sb="2" eb="5">
      <t>ジュシンシャ</t>
    </rPh>
    <rPh sb="5" eb="6">
      <t>スウ</t>
    </rPh>
    <phoneticPr fontId="2"/>
  </si>
  <si>
    <t>精検受診者率（⑫／⑩）</t>
    <rPh sb="0" eb="2">
      <t>セイケン</t>
    </rPh>
    <rPh sb="2" eb="5">
      <t>ジュシンシャ</t>
    </rPh>
    <rPh sb="5" eb="6">
      <t>リツ</t>
    </rPh>
    <phoneticPr fontId="2"/>
  </si>
  <si>
    <t>⑮</t>
    <phoneticPr fontId="2"/>
  </si>
  <si>
    <t>⑯</t>
    <phoneticPr fontId="2"/>
  </si>
  <si>
    <t>⑬に対する上昇率</t>
    <rPh sb="2" eb="3">
      <t>タイ</t>
    </rPh>
    <rPh sb="5" eb="7">
      <t>ジョウショウ</t>
    </rPh>
    <rPh sb="7" eb="8">
      <t>リツ</t>
    </rPh>
    <phoneticPr fontId="2"/>
  </si>
  <si>
    <t>⑥に対する上昇率</t>
    <rPh sb="2" eb="3">
      <t>タイ</t>
    </rPh>
    <rPh sb="5" eb="7">
      <t>ジョウショウ</t>
    </rPh>
    <rPh sb="7" eb="8">
      <t>リツ</t>
    </rPh>
    <phoneticPr fontId="2"/>
  </si>
  <si>
    <t>陽性反応的中度</t>
    <rPh sb="0" eb="2">
      <t>ヨウセイ</t>
    </rPh>
    <rPh sb="2" eb="5">
      <t>ハンノウテキ</t>
    </rPh>
    <rPh sb="5" eb="7">
      <t>チュウド</t>
    </rPh>
    <phoneticPr fontId="2"/>
  </si>
  <si>
    <t>①のうち、大腸がん検診の受診勧奨をした人数（本市の場合、検査キットの送付）</t>
    <rPh sb="5" eb="7">
      <t>ダイチョウ</t>
    </rPh>
    <rPh sb="9" eb="11">
      <t>ケンシン</t>
    </rPh>
    <rPh sb="12" eb="14">
      <t>ジュシン</t>
    </rPh>
    <rPh sb="14" eb="16">
      <t>カンショウ</t>
    </rPh>
    <rPh sb="19" eb="21">
      <t>ニンズウ</t>
    </rPh>
    <rPh sb="22" eb="24">
      <t>ホンシ</t>
    </rPh>
    <rPh sb="25" eb="27">
      <t>バアイ</t>
    </rPh>
    <rPh sb="28" eb="30">
      <t>ケンサ</t>
    </rPh>
    <rPh sb="34" eb="36">
      <t>ソウフ</t>
    </rPh>
    <phoneticPr fontId="2"/>
  </si>
  <si>
    <t>②のうち、大腸がん検診を受診した人数</t>
    <rPh sb="5" eb="7">
      <t>ダイチョウ</t>
    </rPh>
    <rPh sb="9" eb="11">
      <t>ケンシン</t>
    </rPh>
    <rPh sb="12" eb="14">
      <t>ジュシン</t>
    </rPh>
    <rPh sb="16" eb="17">
      <t>ニン</t>
    </rPh>
    <rPh sb="17" eb="18">
      <t>カズ</t>
    </rPh>
    <phoneticPr fontId="2"/>
  </si>
  <si>
    <t>⑤のうち大腸がん検診を受診した人数</t>
    <rPh sb="4" eb="6">
      <t>ダイチョウ</t>
    </rPh>
    <rPh sb="8" eb="10">
      <t>ケンシン</t>
    </rPh>
    <rPh sb="11" eb="13">
      <t>ジュシン</t>
    </rPh>
    <rPh sb="15" eb="17">
      <t>ニンズウ</t>
    </rPh>
    <phoneticPr fontId="2"/>
  </si>
  <si>
    <t>受診勧奨をした実施した人の大腸がん検診受診率（②／③）</t>
    <rPh sb="0" eb="2">
      <t>ジュシン</t>
    </rPh>
    <rPh sb="2" eb="4">
      <t>カンショウ</t>
    </rPh>
    <rPh sb="7" eb="9">
      <t>ジッシ</t>
    </rPh>
    <rPh sb="11" eb="12">
      <t>ヒト</t>
    </rPh>
    <rPh sb="13" eb="15">
      <t>ダイチョウ</t>
    </rPh>
    <rPh sb="17" eb="19">
      <t>ケンシン</t>
    </rPh>
    <rPh sb="19" eb="21">
      <t>ジュシン</t>
    </rPh>
    <rPh sb="21" eb="22">
      <t>リツ</t>
    </rPh>
    <phoneticPr fontId="2"/>
  </si>
  <si>
    <t>大腸がん検診の受診勧奨をしなかった場合の大腸がん検診受診率（⑤／⑥）</t>
    <rPh sb="0" eb="2">
      <t>ダイチョウ</t>
    </rPh>
    <rPh sb="4" eb="6">
      <t>ケンシン</t>
    </rPh>
    <rPh sb="7" eb="9">
      <t>ジュシン</t>
    </rPh>
    <rPh sb="9" eb="11">
      <t>カンショウ</t>
    </rPh>
    <rPh sb="17" eb="19">
      <t>バアイ</t>
    </rPh>
    <rPh sb="20" eb="22">
      <t>ダイチョウ</t>
    </rPh>
    <rPh sb="24" eb="26">
      <t>ケンシン</t>
    </rPh>
    <rPh sb="26" eb="28">
      <t>ジュシン</t>
    </rPh>
    <rPh sb="28" eb="29">
      <t>リツ</t>
    </rPh>
    <phoneticPr fontId="2"/>
  </si>
  <si>
    <r>
      <t>①のうち、大腸がん検診の受診勧奨をしなかった人数→</t>
    </r>
    <r>
      <rPr>
        <b/>
        <sz val="9"/>
        <color theme="1"/>
        <rFont val="Meiryo UI"/>
        <family val="3"/>
        <charset val="128"/>
      </rPr>
      <t>成果報酬介入対象者</t>
    </r>
    <rPh sb="5" eb="7">
      <t>ダイチョウ</t>
    </rPh>
    <rPh sb="9" eb="11">
      <t>ケンシン</t>
    </rPh>
    <rPh sb="12" eb="14">
      <t>ジュシン</t>
    </rPh>
    <rPh sb="14" eb="16">
      <t>カンショウ</t>
    </rPh>
    <rPh sb="22" eb="24">
      <t>ニンズウ</t>
    </rPh>
    <rPh sb="25" eb="27">
      <t>セイカ</t>
    </rPh>
    <rPh sb="27" eb="29">
      <t>ホウシュウ</t>
    </rPh>
    <rPh sb="29" eb="31">
      <t>カイニュウ</t>
    </rPh>
    <rPh sb="31" eb="34">
      <t>タイショウシャ</t>
    </rPh>
    <phoneticPr fontId="2"/>
  </si>
  <si>
    <t>【以下、最新、地域保健・健康増進事業報告から】</t>
    <rPh sb="1" eb="3">
      <t>イカ</t>
    </rPh>
    <rPh sb="4" eb="6">
      <t>サイシン</t>
    </rPh>
    <rPh sb="7" eb="9">
      <t>チイキ</t>
    </rPh>
    <rPh sb="9" eb="11">
      <t>ホケン</t>
    </rPh>
    <rPh sb="12" eb="14">
      <t>ケンコウ</t>
    </rPh>
    <rPh sb="14" eb="16">
      <t>ゾウシン</t>
    </rPh>
    <rPh sb="16" eb="18">
      <t>ジギョウ</t>
    </rPh>
    <rPh sb="18" eb="20">
      <t>ホウコク</t>
    </rPh>
    <phoneticPr fontId="2"/>
  </si>
  <si>
    <t>陽性反応的中度</t>
    <rPh sb="0" eb="2">
      <t>ヨウセイ</t>
    </rPh>
    <rPh sb="2" eb="4">
      <t>ハンノウ</t>
    </rPh>
    <rPh sb="4" eb="5">
      <t>テキ</t>
    </rPh>
    <rPh sb="5" eb="7">
      <t>チュウド</t>
    </rPh>
    <phoneticPr fontId="2"/>
  </si>
  <si>
    <t>⑰</t>
    <phoneticPr fontId="2"/>
  </si>
  <si>
    <t>早期がん追加発見者数（指数）</t>
    <rPh sb="0" eb="2">
      <t>ソウキ</t>
    </rPh>
    <rPh sb="4" eb="6">
      <t>ツイカ</t>
    </rPh>
    <rPh sb="6" eb="9">
      <t>ハッケンシャ</t>
    </rPh>
    <rPh sb="9" eb="10">
      <t>スウ</t>
    </rPh>
    <rPh sb="11" eb="13">
      <t>シスウ</t>
    </rPh>
    <phoneticPr fontId="2"/>
  </si>
  <si>
    <t>医療費適正化効果額</t>
    <rPh sb="0" eb="3">
      <t>イリョウヒ</t>
    </rPh>
    <rPh sb="3" eb="6">
      <t>テキセイカ</t>
    </rPh>
    <rPh sb="6" eb="8">
      <t>コウカ</t>
    </rPh>
    <rPh sb="8" eb="9">
      <t>ガク</t>
    </rPh>
    <phoneticPr fontId="2"/>
  </si>
  <si>
    <t>【医療費適正化効果額】</t>
    <rPh sb="1" eb="4">
      <t>イリョウヒ</t>
    </rPh>
    <rPh sb="4" eb="7">
      <t>テキセイカ</t>
    </rPh>
    <rPh sb="7" eb="9">
      <t>コウカ</t>
    </rPh>
    <rPh sb="9" eb="10">
      <t>ガク</t>
    </rPh>
    <phoneticPr fontId="2"/>
  </si>
  <si>
    <t>医療費適正化効果額相関表</t>
    <rPh sb="0" eb="3">
      <t>イリョウヒ</t>
    </rPh>
    <rPh sb="3" eb="6">
      <t>テキセイカ</t>
    </rPh>
    <rPh sb="6" eb="8">
      <t>コウカ</t>
    </rPh>
    <rPh sb="8" eb="9">
      <t>ガク</t>
    </rPh>
    <rPh sb="9" eb="11">
      <t>ソウカン</t>
    </rPh>
    <rPh sb="11" eb="1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</si>
</sst>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.000;[Red]\-#,##0.000"/>
    <numFmt numFmtId="178" formatCode="0.000_);[Red]\(0.000\)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b/>
      <sz val="9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176" fontId="3" fillId="0" borderId="0" xfId="2" applyNumberFormat="1" applyFont="1" applyAlignment="1">
      <alignment horizontal="center" shrinkToFit="1"/>
    </xf>
    <xf numFmtId="10" fontId="3" fillId="0" borderId="0" xfId="2" applyNumberFormat="1" applyFont="1" applyAlignment="1">
      <alignment horizontal="center" shrinkToFit="1"/>
    </xf>
    <xf numFmtId="10" fontId="3" fillId="0" borderId="1" xfId="2" applyNumberFormat="1" applyFont="1" applyBorder="1" applyAlignment="1">
      <alignment horizontal="center" shrinkToFit="1"/>
    </xf>
    <xf numFmtId="177" fontId="3" fillId="0" borderId="0" xfId="1" applyNumberFormat="1" applyFont="1" applyAlignment="1">
      <alignment horizontal="center" shrinkToFit="1"/>
    </xf>
    <xf numFmtId="178" fontId="3" fillId="0" borderId="0" xfId="1" applyNumberFormat="1" applyFont="1" applyAlignment="1">
      <alignment horizontal="center" shrinkToFit="1"/>
    </xf>
    <xf numFmtId="178" fontId="4" fillId="0" borderId="0" xfId="1" applyNumberFormat="1" applyFont="1" applyAlignment="1">
      <alignment horizontal="center" shrinkToFit="1"/>
    </xf>
    <xf numFmtId="176" fontId="3" fillId="0" borderId="4" xfId="2" applyNumberFormat="1" applyFont="1" applyBorder="1" applyAlignment="1">
      <alignment horizontal="center" shrinkToFit="1"/>
    </xf>
    <xf numFmtId="176" fontId="3" fillId="0" borderId="3" xfId="2" applyNumberFormat="1" applyFont="1" applyBorder="1" applyAlignment="1">
      <alignment horizontal="center" shrinkToFit="1"/>
    </xf>
    <xf numFmtId="178" fontId="3" fillId="0" borderId="0" xfId="1" applyNumberFormat="1" applyFont="1" applyAlignment="1">
      <alignment horizontal="center" wrapText="1" shrinkToFit="1"/>
    </xf>
    <xf numFmtId="10" fontId="3" fillId="0" borderId="0" xfId="2" applyNumberFormat="1" applyFont="1" applyBorder="1" applyAlignment="1">
      <alignment horizontal="right" shrinkToFit="1"/>
    </xf>
    <xf numFmtId="38" fontId="5" fillId="0" borderId="0" xfId="1" applyFont="1" applyAlignment="1">
      <alignment horizontal="left"/>
    </xf>
    <xf numFmtId="176" fontId="5" fillId="0" borderId="0" xfId="2" applyNumberFormat="1" applyFont="1" applyAlignment="1">
      <alignment horizontal="left"/>
    </xf>
    <xf numFmtId="38" fontId="6" fillId="0" borderId="0" xfId="1" applyFont="1" applyAlignment="1">
      <alignment horizontal="right"/>
    </xf>
    <xf numFmtId="10" fontId="3" fillId="0" borderId="1" xfId="2" quotePrefix="1" applyNumberFormat="1" applyFont="1" applyBorder="1" applyAlignment="1">
      <alignment horizontal="center" shrinkToFit="1"/>
    </xf>
    <xf numFmtId="38" fontId="3" fillId="0" borderId="0" xfId="1" applyFont="1" applyAlignment="1">
      <alignment horizontal="center" shrinkToFit="1"/>
    </xf>
    <xf numFmtId="38" fontId="5" fillId="0" borderId="0" xfId="1" applyFont="1" applyAlignment="1">
      <alignment horizontal="center" vertical="center" shrinkToFit="1"/>
    </xf>
    <xf numFmtId="38" fontId="7" fillId="0" borderId="0" xfId="1" applyFont="1" applyAlignment="1">
      <alignment horizontal="right" shrinkToFit="1"/>
    </xf>
    <xf numFmtId="38" fontId="8" fillId="0" borderId="0" xfId="1" applyFont="1" applyAlignment="1">
      <alignment horizontal="left"/>
    </xf>
    <xf numFmtId="38" fontId="8" fillId="0" borderId="0" xfId="1" applyFont="1" applyAlignment="1">
      <alignment horizontal="right" shrinkToFit="1"/>
    </xf>
    <xf numFmtId="38" fontId="5" fillId="0" borderId="0" xfId="1" applyFont="1" applyAlignment="1">
      <alignment horizontal="left" vertical="center"/>
    </xf>
    <xf numFmtId="38" fontId="8" fillId="0" borderId="5" xfId="1" applyFont="1" applyBorder="1" applyAlignment="1">
      <alignment horizontal="right" shrinkToFit="1"/>
    </xf>
    <xf numFmtId="10" fontId="8" fillId="3" borderId="5" xfId="2" applyNumberFormat="1" applyFont="1" applyFill="1" applyBorder="1" applyAlignment="1">
      <alignment horizontal="right" shrinkToFit="1"/>
    </xf>
    <xf numFmtId="38" fontId="8" fillId="0" borderId="0" xfId="1" applyFont="1" applyBorder="1" applyAlignment="1">
      <alignment horizontal="center" shrinkToFit="1"/>
    </xf>
    <xf numFmtId="10" fontId="8" fillId="0" borderId="9" xfId="2" applyNumberFormat="1" applyFont="1" applyFill="1" applyBorder="1" applyAlignment="1">
      <alignment horizontal="right" shrinkToFit="1"/>
    </xf>
    <xf numFmtId="38" fontId="8" fillId="0" borderId="5" xfId="1" applyFont="1" applyFill="1" applyBorder="1" applyAlignment="1">
      <alignment horizontal="right" shrinkToFit="1"/>
    </xf>
    <xf numFmtId="38" fontId="8" fillId="0" borderId="0" xfId="1" applyFont="1" applyBorder="1" applyAlignment="1">
      <alignment horizontal="right" shrinkToFit="1"/>
    </xf>
    <xf numFmtId="10" fontId="8" fillId="0" borderId="11" xfId="2" applyNumberFormat="1" applyFont="1" applyFill="1" applyBorder="1" applyAlignment="1">
      <alignment horizontal="right" shrinkToFit="1"/>
    </xf>
    <xf numFmtId="38" fontId="8" fillId="0" borderId="10" xfId="1" applyFont="1" applyBorder="1" applyAlignment="1">
      <alignment horizontal="right" shrinkToFit="1"/>
    </xf>
    <xf numFmtId="176" fontId="8" fillId="3" borderId="5" xfId="2" applyNumberFormat="1" applyFont="1" applyFill="1" applyBorder="1" applyAlignment="1">
      <alignment horizontal="right" shrinkToFit="1"/>
    </xf>
    <xf numFmtId="9" fontId="8" fillId="0" borderId="8" xfId="2" applyFont="1" applyBorder="1" applyAlignment="1">
      <alignment horizontal="right" shrinkToFit="1"/>
    </xf>
    <xf numFmtId="9" fontId="8" fillId="0" borderId="5" xfId="2" applyNumberFormat="1" applyFont="1" applyBorder="1" applyAlignment="1">
      <alignment horizontal="right" shrinkToFit="1"/>
    </xf>
    <xf numFmtId="38" fontId="8" fillId="0" borderId="0" xfId="1" applyFont="1" applyAlignment="1">
      <alignment horizontal="center" shrinkToFit="1"/>
    </xf>
    <xf numFmtId="38" fontId="8" fillId="2" borderId="5" xfId="1" applyFont="1" applyFill="1" applyBorder="1" applyAlignment="1">
      <alignment horizontal="center" shrinkToFit="1"/>
    </xf>
    <xf numFmtId="10" fontId="8" fillId="2" borderId="5" xfId="2" applyNumberFormat="1" applyFont="1" applyFill="1" applyBorder="1" applyAlignment="1">
      <alignment horizontal="center" shrinkToFit="1"/>
    </xf>
    <xf numFmtId="40" fontId="8" fillId="0" borderId="0" xfId="1" applyNumberFormat="1" applyFont="1" applyAlignment="1">
      <alignment horizontal="center" shrinkToFit="1"/>
    </xf>
    <xf numFmtId="10" fontId="8" fillId="2" borderId="6" xfId="2" applyNumberFormat="1" applyFont="1" applyFill="1" applyBorder="1" applyAlignment="1">
      <alignment horizontal="center" shrinkToFit="1"/>
    </xf>
    <xf numFmtId="10" fontId="8" fillId="2" borderId="7" xfId="2" applyNumberFormat="1" applyFont="1" applyFill="1" applyBorder="1" applyAlignment="1">
      <alignment horizontal="center" shrinkToFit="1"/>
    </xf>
    <xf numFmtId="40" fontId="8" fillId="0" borderId="1" xfId="1" applyNumberFormat="1" applyFont="1" applyBorder="1" applyAlignment="1">
      <alignment horizontal="center" shrinkToFit="1"/>
    </xf>
    <xf numFmtId="10" fontId="8" fillId="2" borderId="0" xfId="2" applyNumberFormat="1" applyFont="1" applyFill="1" applyAlignment="1">
      <alignment horizontal="center" shrinkToFit="1"/>
    </xf>
    <xf numFmtId="38" fontId="8" fillId="0" borderId="1" xfId="1" applyFont="1" applyBorder="1" applyAlignment="1">
      <alignment horizontal="center" shrinkToFit="1"/>
    </xf>
    <xf numFmtId="10" fontId="8" fillId="0" borderId="0" xfId="2" applyNumberFormat="1" applyFont="1" applyAlignment="1">
      <alignment horizontal="center" shrinkToFit="1"/>
    </xf>
    <xf numFmtId="177" fontId="8" fillId="0" borderId="0" xfId="1" applyNumberFormat="1" applyFont="1" applyAlignment="1">
      <alignment horizontal="center" shrinkToFit="1"/>
    </xf>
    <xf numFmtId="38" fontId="7" fillId="0" borderId="0" xfId="1" applyFont="1" applyAlignment="1">
      <alignment horizontal="left"/>
    </xf>
    <xf numFmtId="10" fontId="8" fillId="0" borderId="5" xfId="2" applyNumberFormat="1" applyFont="1" applyBorder="1" applyAlignment="1">
      <alignment horizontal="center" shrinkToFit="1"/>
    </xf>
    <xf numFmtId="38" fontId="8" fillId="0" borderId="0" xfId="1" quotePrefix="1" applyFont="1" applyAlignment="1">
      <alignment horizontal="center" shrinkToFit="1"/>
    </xf>
    <xf numFmtId="38" fontId="8" fillId="4" borderId="5" xfId="1" applyFont="1" applyFill="1" applyBorder="1" applyAlignment="1">
      <alignment horizontal="right" shrinkToFit="1"/>
    </xf>
    <xf numFmtId="38" fontId="8" fillId="0" borderId="0" xfId="1" applyFont="1" applyAlignment="1">
      <alignment horizontal="center" shrinkToFit="1"/>
    </xf>
    <xf numFmtId="38" fontId="9" fillId="0" borderId="0" xfId="1" applyFont="1" applyAlignment="1">
      <alignment horizontal="center" shrinkToFit="1"/>
    </xf>
    <xf numFmtId="38" fontId="8" fillId="0" borderId="0" xfId="1" applyFont="1" applyAlignment="1">
      <alignment horizontal="left" shrinkToFit="1"/>
    </xf>
    <xf numFmtId="38" fontId="7" fillId="0" borderId="0" xfId="1" applyFont="1" applyAlignment="1">
      <alignment horizontal="left" shrinkToFit="1"/>
    </xf>
    <xf numFmtId="38" fontId="8" fillId="0" borderId="0" xfId="1" applyFont="1" applyAlignment="1">
      <alignment horizontal="center" shrinkToFit="1"/>
    </xf>
    <xf numFmtId="38" fontId="8" fillId="0" borderId="1" xfId="1" applyFont="1" applyBorder="1" applyAlignment="1">
      <alignment horizontal="center" shrinkToFit="1"/>
    </xf>
    <xf numFmtId="38" fontId="8" fillId="0" borderId="2" xfId="1" applyFont="1" applyBorder="1" applyAlignment="1">
      <alignment horizontal="center" shrinkToFit="1"/>
    </xf>
    <xf numFmtId="176" fontId="5" fillId="0" borderId="0" xfId="2" applyNumberFormat="1" applyFont="1" applyAlignment="1">
      <alignment horizontal="center"/>
    </xf>
    <xf numFmtId="10" fontId="8" fillId="0" borderId="0" xfId="2" applyNumberFormat="1" applyFont="1" applyBorder="1" applyAlignment="1">
      <alignment horizontal="right" shrinkToFit="1"/>
    </xf>
    <xf numFmtId="38" fontId="9" fillId="0" borderId="0" xfId="1" applyFont="1" applyAlignment="1">
      <alignment horizontal="left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Normal="100" workbookViewId="0">
      <selection activeCell="A47" sqref="A47"/>
    </sheetView>
  </sheetViews>
  <sheetFormatPr defaultColWidth="7.5" defaultRowHeight="13.5" customHeight="1" x14ac:dyDescent="0.15"/>
  <cols>
    <col min="1" max="16384" width="7.5" style="15"/>
  </cols>
  <sheetData>
    <row r="1" spans="1:12" ht="13.5" customHeight="1" thickBot="1" x14ac:dyDescent="0.2">
      <c r="A1" s="16" t="s">
        <v>10</v>
      </c>
      <c r="B1" s="20" t="s">
        <v>31</v>
      </c>
    </row>
    <row r="2" spans="1:12" s="32" customFormat="1" ht="13.5" customHeight="1" thickBot="1" x14ac:dyDescent="0.25">
      <c r="A2" s="17" t="s">
        <v>19</v>
      </c>
      <c r="B2" s="18" t="s">
        <v>28</v>
      </c>
      <c r="K2" s="21">
        <v>107434</v>
      </c>
    </row>
    <row r="3" spans="1:12" s="32" customFormat="1" ht="7.5" customHeight="1" thickBot="1" x14ac:dyDescent="0.25">
      <c r="A3" s="17"/>
      <c r="B3" s="18"/>
      <c r="K3" s="24"/>
      <c r="L3" s="23"/>
    </row>
    <row r="4" spans="1:12" s="32" customFormat="1" ht="13.5" customHeight="1" thickBot="1" x14ac:dyDescent="0.25">
      <c r="A4" s="17" t="s">
        <v>20</v>
      </c>
      <c r="B4" s="18" t="s">
        <v>47</v>
      </c>
      <c r="K4" s="21">
        <v>40245</v>
      </c>
    </row>
    <row r="5" spans="1:12" s="32" customFormat="1" ht="13.5" customHeight="1" thickBot="1" x14ac:dyDescent="0.25">
      <c r="A5" s="17" t="s">
        <v>21</v>
      </c>
      <c r="B5" s="18" t="s">
        <v>48</v>
      </c>
      <c r="K5" s="46">
        <v>24616</v>
      </c>
    </row>
    <row r="6" spans="1:12" s="32" customFormat="1" ht="13.5" customHeight="1" thickBot="1" x14ac:dyDescent="0.25">
      <c r="A6" s="17" t="s">
        <v>22</v>
      </c>
      <c r="B6" s="18" t="s">
        <v>50</v>
      </c>
      <c r="K6" s="29">
        <f>K5/K4</f>
        <v>0.6116536215678966</v>
      </c>
    </row>
    <row r="7" spans="1:12" s="32" customFormat="1" ht="7.5" customHeight="1" thickBot="1" x14ac:dyDescent="0.25">
      <c r="A7" s="17"/>
      <c r="B7" s="18"/>
      <c r="K7" s="24"/>
      <c r="L7" s="23"/>
    </row>
    <row r="8" spans="1:12" s="32" customFormat="1" ht="13.5" customHeight="1" thickBot="1" x14ac:dyDescent="0.25">
      <c r="A8" s="17" t="s">
        <v>23</v>
      </c>
      <c r="B8" s="18" t="s">
        <v>52</v>
      </c>
      <c r="K8" s="25">
        <v>67189</v>
      </c>
      <c r="L8" s="23"/>
    </row>
    <row r="9" spans="1:12" s="32" customFormat="1" ht="13.5" customHeight="1" thickBot="1" x14ac:dyDescent="0.25">
      <c r="A9" s="17" t="s">
        <v>24</v>
      </c>
      <c r="B9" s="18" t="s">
        <v>49</v>
      </c>
      <c r="K9" s="25">
        <v>6352</v>
      </c>
      <c r="L9" s="23"/>
    </row>
    <row r="10" spans="1:12" s="32" customFormat="1" ht="13.5" customHeight="1" thickBot="1" x14ac:dyDescent="0.25">
      <c r="A10" s="17" t="s">
        <v>25</v>
      </c>
      <c r="B10" s="18" t="s">
        <v>51</v>
      </c>
      <c r="K10" s="22">
        <f>K9/K8</f>
        <v>9.4539284704341489E-2</v>
      </c>
      <c r="L10" s="23"/>
    </row>
    <row r="11" spans="1:12" s="32" customFormat="1" ht="13.5" customHeight="1" thickBot="1" x14ac:dyDescent="0.25">
      <c r="A11" s="17" t="s">
        <v>26</v>
      </c>
      <c r="B11" s="18" t="s">
        <v>45</v>
      </c>
      <c r="J11" s="19" t="s">
        <v>32</v>
      </c>
      <c r="K11" s="31">
        <v>0.02</v>
      </c>
    </row>
    <row r="12" spans="1:12" s="32" customFormat="1" ht="6" customHeight="1" x14ac:dyDescent="0.2">
      <c r="A12" s="17"/>
      <c r="B12" s="18"/>
      <c r="K12" s="27"/>
      <c r="L12" s="23"/>
    </row>
    <row r="13" spans="1:12" s="32" customFormat="1" ht="13.5" customHeight="1" thickBot="1" x14ac:dyDescent="0.25">
      <c r="A13" s="17"/>
      <c r="B13" s="43" t="s">
        <v>53</v>
      </c>
      <c r="J13" s="23"/>
      <c r="K13" s="28"/>
      <c r="L13" s="23"/>
    </row>
    <row r="14" spans="1:12" s="32" customFormat="1" ht="13.5" customHeight="1" thickBot="1" x14ac:dyDescent="0.25">
      <c r="A14" s="17" t="s">
        <v>27</v>
      </c>
      <c r="B14" s="18" t="s">
        <v>29</v>
      </c>
      <c r="K14" s="21">
        <v>53540</v>
      </c>
    </row>
    <row r="15" spans="1:12" s="32" customFormat="1" ht="13.5" customHeight="1" thickBot="1" x14ac:dyDescent="0.25">
      <c r="A15" s="17" t="s">
        <v>34</v>
      </c>
      <c r="B15" s="18" t="s">
        <v>30</v>
      </c>
      <c r="K15" s="21">
        <v>3895</v>
      </c>
    </row>
    <row r="16" spans="1:12" s="32" customFormat="1" ht="13.5" customHeight="1" thickBot="1" x14ac:dyDescent="0.25">
      <c r="A16" s="17" t="s">
        <v>35</v>
      </c>
      <c r="B16" s="18" t="s">
        <v>39</v>
      </c>
      <c r="K16" s="22">
        <f>K15/K14</f>
        <v>7.2749346283152785E-2</v>
      </c>
    </row>
    <row r="17" spans="1:12" s="32" customFormat="1" ht="13.5" customHeight="1" thickBot="1" x14ac:dyDescent="0.25">
      <c r="A17" s="17" t="s">
        <v>36</v>
      </c>
      <c r="B17" s="18" t="s">
        <v>40</v>
      </c>
      <c r="K17" s="21">
        <v>3022</v>
      </c>
    </row>
    <row r="18" spans="1:12" s="32" customFormat="1" ht="13.5" customHeight="1" thickBot="1" x14ac:dyDescent="0.25">
      <c r="A18" s="17" t="s">
        <v>37</v>
      </c>
      <c r="B18" s="18" t="s">
        <v>41</v>
      </c>
      <c r="K18" s="29">
        <f>K17/K15</f>
        <v>0.77586649550706033</v>
      </c>
    </row>
    <row r="19" spans="1:12" s="32" customFormat="1" ht="13.5" customHeight="1" thickBot="1" x14ac:dyDescent="0.25">
      <c r="A19" s="17" t="s">
        <v>38</v>
      </c>
      <c r="B19" s="18" t="s">
        <v>44</v>
      </c>
      <c r="J19" s="19" t="s">
        <v>32</v>
      </c>
      <c r="K19" s="30">
        <v>0.1</v>
      </c>
    </row>
    <row r="20" spans="1:12" s="32" customFormat="1" ht="13.5" customHeight="1" thickBot="1" x14ac:dyDescent="0.25">
      <c r="A20" s="17" t="s">
        <v>42</v>
      </c>
      <c r="B20" s="18" t="s">
        <v>33</v>
      </c>
      <c r="K20" s="21">
        <v>232</v>
      </c>
    </row>
    <row r="21" spans="1:12" s="32" customFormat="1" ht="13.5" customHeight="1" thickBot="1" x14ac:dyDescent="0.25">
      <c r="A21" s="17" t="s">
        <v>43</v>
      </c>
      <c r="B21" s="18" t="s">
        <v>46</v>
      </c>
      <c r="K21" s="22">
        <f>K20/K15</f>
        <v>5.956354300385109E-2</v>
      </c>
    </row>
    <row r="22" spans="1:12" s="32" customFormat="1" ht="13.5" customHeight="1" x14ac:dyDescent="0.2">
      <c r="A22" s="50"/>
      <c r="B22" s="50"/>
      <c r="K22" s="26"/>
    </row>
    <row r="23" spans="1:12" s="32" customFormat="1" ht="13.5" customHeight="1" thickBot="1" x14ac:dyDescent="0.25">
      <c r="A23" s="50"/>
      <c r="B23" s="50"/>
      <c r="C23" s="32" t="s">
        <v>18</v>
      </c>
      <c r="D23" s="32" t="s">
        <v>0</v>
      </c>
      <c r="E23" s="32" t="s">
        <v>1</v>
      </c>
      <c r="F23" s="32" t="s">
        <v>2</v>
      </c>
      <c r="G23" s="32" t="s">
        <v>3</v>
      </c>
      <c r="H23" s="32" t="s">
        <v>54</v>
      </c>
      <c r="I23" s="32" t="s">
        <v>17</v>
      </c>
      <c r="J23" s="32" t="s">
        <v>4</v>
      </c>
    </row>
    <row r="24" spans="1:12" s="32" customFormat="1" ht="13.5" customHeight="1" thickBot="1" x14ac:dyDescent="0.25">
      <c r="A24" s="51" t="s">
        <v>5</v>
      </c>
      <c r="B24" s="51"/>
      <c r="D24" s="33">
        <f>K8</f>
        <v>67189</v>
      </c>
      <c r="E24" s="34">
        <f>E26+K11</f>
        <v>0.11453928470434149</v>
      </c>
      <c r="F24" s="34">
        <f>K16</f>
        <v>7.2749346283152785E-2</v>
      </c>
      <c r="G24" s="34">
        <f>K18+K19</f>
        <v>0.87586649550706031</v>
      </c>
      <c r="H24" s="34">
        <f>K21</f>
        <v>5.956354300385109E-2</v>
      </c>
      <c r="I24" s="34">
        <v>0.8</v>
      </c>
      <c r="J24" s="35">
        <f>D24*E24*F24*G24*H24*I24</f>
        <v>23.366311531416535</v>
      </c>
    </row>
    <row r="25" spans="1:12" s="32" customFormat="1" ht="13.5" customHeight="1" thickBot="1" x14ac:dyDescent="0.25">
      <c r="A25" s="52" t="s">
        <v>6</v>
      </c>
      <c r="B25" s="52"/>
      <c r="C25" s="33">
        <f>K4</f>
        <v>40245</v>
      </c>
      <c r="D25" s="23"/>
      <c r="E25" s="36">
        <f>K6</f>
        <v>0.6116536215678966</v>
      </c>
      <c r="F25" s="37">
        <f>K16</f>
        <v>7.2749346283152785E-2</v>
      </c>
      <c r="G25" s="37">
        <f>K18+K19</f>
        <v>0.87586649550706031</v>
      </c>
      <c r="H25" s="37">
        <f>K21</f>
        <v>5.956354300385109E-2</v>
      </c>
      <c r="I25" s="37">
        <v>0.8</v>
      </c>
      <c r="J25" s="38">
        <f>C25*E25*F25*G25*H25*I25</f>
        <v>74.740328421206073</v>
      </c>
    </row>
    <row r="26" spans="1:12" s="32" customFormat="1" ht="13.5" customHeight="1" thickBot="1" x14ac:dyDescent="0.25">
      <c r="A26" s="53" t="s">
        <v>7</v>
      </c>
      <c r="B26" s="53"/>
      <c r="D26" s="33">
        <f>K8</f>
        <v>67189</v>
      </c>
      <c r="E26" s="39">
        <f>K10</f>
        <v>9.4539284704341489E-2</v>
      </c>
      <c r="F26" s="34">
        <f>K16</f>
        <v>7.2749346283152785E-2</v>
      </c>
      <c r="G26" s="34">
        <f>K18</f>
        <v>0.77586649550706033</v>
      </c>
      <c r="H26" s="34">
        <f>K21</f>
        <v>5.956354300385109E-2</v>
      </c>
      <c r="I26" s="34">
        <v>0.8</v>
      </c>
      <c r="J26" s="35">
        <f>D26*E26*F26*G26*H26*I26</f>
        <v>17.084296200745861</v>
      </c>
    </row>
    <row r="27" spans="1:12" s="32" customFormat="1" ht="13.5" customHeight="1" thickBot="1" x14ac:dyDescent="0.25">
      <c r="A27" s="52" t="s">
        <v>8</v>
      </c>
      <c r="B27" s="52"/>
      <c r="C27" s="33">
        <f>K4</f>
        <v>40245</v>
      </c>
      <c r="D27" s="40"/>
      <c r="E27" s="36">
        <f>K6</f>
        <v>0.6116536215678966</v>
      </c>
      <c r="F27" s="37">
        <f>K16</f>
        <v>7.2749346283152785E-2</v>
      </c>
      <c r="G27" s="37">
        <f>K18</f>
        <v>0.77586649550706033</v>
      </c>
      <c r="H27" s="37">
        <f>K21</f>
        <v>5.956354300385109E-2</v>
      </c>
      <c r="I27" s="37">
        <v>0.8</v>
      </c>
      <c r="J27" s="38">
        <f>C27*E27*F27*G27*H27*I27</f>
        <v>66.2070269643514</v>
      </c>
    </row>
    <row r="28" spans="1:12" s="32" customFormat="1" ht="13.5" customHeight="1" x14ac:dyDescent="0.2">
      <c r="E28" s="41"/>
      <c r="F28" s="41"/>
      <c r="G28" s="55" t="s">
        <v>56</v>
      </c>
      <c r="H28" s="55"/>
      <c r="I28" s="55"/>
      <c r="J28" s="42">
        <f>J24+J25-J26-J27</f>
        <v>14.815316787525347</v>
      </c>
    </row>
    <row r="29" spans="1:12" ht="13.5" customHeight="1" x14ac:dyDescent="0.15">
      <c r="E29" s="2"/>
      <c r="F29" s="2"/>
      <c r="G29" s="10"/>
      <c r="H29" s="10"/>
      <c r="I29" s="10"/>
      <c r="J29" s="4"/>
      <c r="L29" s="13"/>
    </row>
    <row r="30" spans="1:12" ht="13.5" customHeight="1" x14ac:dyDescent="0.15">
      <c r="A30" s="11" t="s">
        <v>9</v>
      </c>
      <c r="E30" s="2"/>
      <c r="F30" s="2"/>
      <c r="G30" s="2"/>
      <c r="H30" s="2"/>
      <c r="I30" s="2"/>
    </row>
    <row r="31" spans="1:12" s="1" customFormat="1" ht="13.5" customHeight="1" x14ac:dyDescent="0.15">
      <c r="A31" s="7"/>
      <c r="B31" s="14">
        <f t="shared" ref="B31" si="0">C31+0.002</f>
        <v>0.11453928470434151</v>
      </c>
      <c r="C31" s="14">
        <f>D31+0.002</f>
        <v>0.11253928470434151</v>
      </c>
      <c r="D31" s="14">
        <f t="shared" ref="D31" si="1">E31+0.002</f>
        <v>0.1105392847043415</v>
      </c>
      <c r="E31" s="14">
        <f>F31+0.002</f>
        <v>0.1085392847043415</v>
      </c>
      <c r="F31" s="14">
        <f t="shared" ref="F31" si="2">G31+0.002</f>
        <v>0.1065392847043415</v>
      </c>
      <c r="G31" s="14">
        <f>H31+0.002</f>
        <v>0.1045392847043415</v>
      </c>
      <c r="H31" s="14">
        <f t="shared" ref="H31" si="3">I31+0.002</f>
        <v>0.1025392847043415</v>
      </c>
      <c r="I31" s="14">
        <f>J31+0.002</f>
        <v>0.10053928470434149</v>
      </c>
      <c r="J31" s="14">
        <f>K31+0.002</f>
        <v>9.8539284704341493E-2</v>
      </c>
      <c r="K31" s="14">
        <f>K10+0.002</f>
        <v>9.6539284704341491E-2</v>
      </c>
    </row>
    <row r="32" spans="1:12" ht="13.5" customHeight="1" x14ac:dyDescent="0.15">
      <c r="A32" s="8">
        <f t="shared" ref="A32:A39" si="4">A33+0.01</f>
        <v>0.87586649550706042</v>
      </c>
      <c r="B32" s="6">
        <f>(D24*B31*F24*A32*H24*I24)+(C25*E25*F25*A32*H25*I25)-J26-J27</f>
        <v>14.815316787525376</v>
      </c>
      <c r="C32" s="5">
        <f>(D24*C31*F24*A32*H24*I24)+(C25*E25*F25*A32*H25*I25)-J26-J27</f>
        <v>14.407311593643954</v>
      </c>
      <c r="D32" s="5">
        <f>(D24*D31*F24*A32*H24*I24)+(C25*E25*F25*A32*H25*I25)-J26-J27</f>
        <v>13.999306399762531</v>
      </c>
      <c r="E32" s="5">
        <f>(D24*E31*F24*A32*H24*I24)+(C25*E25*F25*A32*H25*I25)-J26-J27</f>
        <v>13.591301205881138</v>
      </c>
      <c r="F32" s="5">
        <f>(D24*F31*F24*A32*H24*I24)+(C25*E25*F25*A32*H25*I25)-J26-J27</f>
        <v>13.183296011999715</v>
      </c>
      <c r="G32" s="5">
        <f>(D24*G31*F24*A32*H24*I24)+(C25*E25*F25*A32*H25*I25)-J26-J27</f>
        <v>12.775290818118322</v>
      </c>
      <c r="H32" s="5">
        <f>(D24*H31*F24*A32*H24*I24)+(C25*E25*F25*A32*H25*I25)-J26-J27</f>
        <v>12.367285624236899</v>
      </c>
      <c r="I32" s="5">
        <f>(D24*I31*F24*A32*H24*I24)+(C25*E25*F25*A32*H25*I25)-J26-J27</f>
        <v>11.959280430355477</v>
      </c>
      <c r="J32" s="5">
        <f>(D24*J31*F24*A32*H24*I24)+(C25*E25*F25*A32*H25*I25)-J26-J27</f>
        <v>11.551275236474055</v>
      </c>
      <c r="K32" s="5">
        <f>(D24*K31*F24*A32*H24*I24)+(C25*E25*F25*A32*H25*I25)-J26-J27</f>
        <v>11.143270042592661</v>
      </c>
    </row>
    <row r="33" spans="1:12" ht="13.5" customHeight="1" x14ac:dyDescent="0.15">
      <c r="A33" s="8">
        <f t="shared" si="4"/>
        <v>0.86586649550706041</v>
      </c>
      <c r="B33" s="6">
        <f>(D24*B31*F24*A33*H24*I24)+(C25*E25*F25*A33*H25*I25)-J26-J27</f>
        <v>13.695207267913872</v>
      </c>
      <c r="C33" s="5">
        <f>(D24*C31*F24*A33*H24*I24)+(C25*E25*F25*A33*H25*I25)-J26-J27</f>
        <v>13.291860377506481</v>
      </c>
      <c r="D33" s="5">
        <f>(D24*D31*F24*A33*H24*I24)+(C25*E25*F25*A33*H25*I25)-J26-J27</f>
        <v>12.888513487099118</v>
      </c>
      <c r="E33" s="5">
        <f>(D24*E31*F24*A33*H24*I24)+(C25*E25*F25*A33*H25*I25)-J26-J27</f>
        <v>12.485166596691755</v>
      </c>
      <c r="F33" s="5">
        <f>(D24*F31*F24*A33*H24*I24)+(C25*E25*F25*A33*H25*I25)-J26-J27</f>
        <v>12.081819706284364</v>
      </c>
      <c r="G33" s="5">
        <f>(D24*G31*F24*A33*H24*I24)+(C25*E25*F25*A33*H25*I25)-J26-J27</f>
        <v>11.678472815877001</v>
      </c>
      <c r="H33" s="5">
        <f>(D24*H31*F24*A33*H24*I24)+(C25*E25*F25*A33*H25*I25)-J26-J27</f>
        <v>11.275125925469638</v>
      </c>
      <c r="I33" s="5">
        <f>(D24*I31*F24*A33*H24*I24)+(C25*E25*F25*A33*H25*I25)-J26-J27</f>
        <v>10.871779035062247</v>
      </c>
      <c r="J33" s="5">
        <f>(D24*J31*F24*A33*H24*I24)+(C25*E25*F25*A33*H25*I25)-J26-J27</f>
        <v>10.468432144654884</v>
      </c>
      <c r="K33" s="5">
        <f>(D24*K31*F24*A33*H24*I24)+(C25*E25*F25*A33*H25*I25)-J26-J27</f>
        <v>10.065085254247492</v>
      </c>
    </row>
    <row r="34" spans="1:12" ht="13.5" customHeight="1" x14ac:dyDescent="0.15">
      <c r="A34" s="8">
        <f t="shared" si="4"/>
        <v>0.8558664955070604</v>
      </c>
      <c r="B34" s="6">
        <f>(D24*B31*F24*A34*H24*I24)+(C25*E25*F25*A34*H25*I25)-J26-J27</f>
        <v>12.575097748302341</v>
      </c>
      <c r="C34" s="5">
        <f>(D24*C31*F24*A34*H24*I24)+(C25*E25*F25*A34*H25*I25)-J26-J27</f>
        <v>12.176409161369008</v>
      </c>
      <c r="D34" s="5">
        <f>(D24*D31*F24*A34*H24*I24)+(C25*E25*F25*A34*H25*I25)-J26-J27</f>
        <v>11.777720574435676</v>
      </c>
      <c r="E34" s="5">
        <f>(D24*E31*F24*A34*H24*I24)+(C25*E25*F25*A34*H25*I25)-J26-J27</f>
        <v>11.379031987502344</v>
      </c>
      <c r="F34" s="5">
        <f>(D24*F31*F24*A34*H24*I24)+(C25*E25*F25*A34*H25*I25)-J26-J27</f>
        <v>10.980343400569012</v>
      </c>
      <c r="G34" s="5">
        <f>(D24*G31*F24*A34*H24*I24)+(C25*E25*F25*A34*H25*I25)-J26-J27</f>
        <v>10.58165481363568</v>
      </c>
      <c r="H34" s="5">
        <f>(D24*H31*F24*A34*H24*I24)+(C25*E25*F25*A34*H25*I25)-J26-J27</f>
        <v>10.182966226702348</v>
      </c>
      <c r="I34" s="5">
        <f>(D24*I31*F24*A34*H24*I24)+(C25*E25*F25*A34*H25*I25)-J26-J27</f>
        <v>9.7842776397690159</v>
      </c>
      <c r="J34" s="5">
        <f>(D24*J31*F24*A34*H24*I24)+(C25*E25*F25*A34*H25*I25)-J26-J27</f>
        <v>9.3855890528356554</v>
      </c>
      <c r="K34" s="5">
        <f>(D24*K31*F24*A34*H24*I24)+(C25*E25*F25*A34*H25*I25)-J26-J27</f>
        <v>8.9869004659023233</v>
      </c>
    </row>
    <row r="35" spans="1:12" ht="13.5" customHeight="1" x14ac:dyDescent="0.15">
      <c r="A35" s="8">
        <f t="shared" si="4"/>
        <v>0.84586649550706039</v>
      </c>
      <c r="B35" s="6">
        <f>(D24*B31*F24*A35*H24*I24)+(C25*E25*F25*A35*H25*I25)-J26-J27</f>
        <v>11.454988228690866</v>
      </c>
      <c r="C35" s="5">
        <f>(D24*C31*F24*A35*H24*I24)+(C25*E25*F25*A35*H25*I25)-J26-J27</f>
        <v>11.060957945231564</v>
      </c>
      <c r="D35" s="5">
        <f>(D24*D31*F24*A35*H24*I24)+(C25*E25*F25*A35*H25*I25)-J26-J27</f>
        <v>10.666927661772263</v>
      </c>
      <c r="E35" s="5">
        <f>(D24*E31*F24*A35*H24*I24)+(C25*E25*F25*A35*H25*I25)-J26-J27</f>
        <v>10.272897378312962</v>
      </c>
      <c r="F35" s="5">
        <f>(D24*F31*F24*A35*H24*I24)+(C25*E25*F25*A35*H25*I25)-J26-J27</f>
        <v>9.8788670948536605</v>
      </c>
      <c r="G35" s="5">
        <f>(D24*G31*F24*A35*H24*I24)+(C25*E25*F25*A35*H25*I25)-J26-J27</f>
        <v>9.4848368113943593</v>
      </c>
      <c r="H35" s="5">
        <f>(D24*H31*F24*A35*H24*I24)+(C25*E25*F25*A35*H25*I25)-J26-J27</f>
        <v>9.0908065279350581</v>
      </c>
      <c r="I35" s="5">
        <f>(D24*I31*F24*A35*H24*I24)+(C25*E25*F25*A35*H25*I25)-J26-J27</f>
        <v>8.6967762444757852</v>
      </c>
      <c r="J35" s="5">
        <f>(D24*J31*F24*A35*H24*I24)+(C25*E25*F25*A35*H25*I25)-J26-J27</f>
        <v>8.302745961016484</v>
      </c>
      <c r="K35" s="5">
        <f>(D24*K31*F24*A35*H24*I24)+(C25*E25*F25*A35*H25*I25)-J26-J27</f>
        <v>7.9087156775571827</v>
      </c>
    </row>
    <row r="36" spans="1:12" ht="13.5" customHeight="1" x14ac:dyDescent="0.15">
      <c r="A36" s="8">
        <f t="shared" si="4"/>
        <v>0.83586649550706038</v>
      </c>
      <c r="B36" s="6">
        <f>(D24*B31*F24*A36*H24*I24)+(C25*E25*F25*A36*H25*I25)-J26-J27</f>
        <v>10.334878709079334</v>
      </c>
      <c r="C36" s="5">
        <f>(D24*C31*F24*A36*H24*I24)+(C25*E25*F25*A36*H25*I25)-J26-J27</f>
        <v>9.9455067290940917</v>
      </c>
      <c r="D36" s="5">
        <f>(D24*D31*F24*A36*H24*I24)+(C25*E25*F25*A36*H25*I25)-J26-J27</f>
        <v>9.5561347491088213</v>
      </c>
      <c r="E36" s="5">
        <f>(D24*E31*F24*A36*H24*I24)+(C25*E25*F25*A36*H25*I25)-J26-J27</f>
        <v>9.1667627691235793</v>
      </c>
      <c r="F36" s="5">
        <f>(D24*F31*F24*A36*H24*I24)+(C25*E25*F25*A36*H25*I25)-J26-J27</f>
        <v>8.7773907891383089</v>
      </c>
      <c r="G36" s="5">
        <f>(D24*G31*F24*A36*H24*I24)+(C25*E25*F25*A36*H25*I25)-J26-J27</f>
        <v>8.3880188091530385</v>
      </c>
      <c r="H36" s="5">
        <f>(D24*H31*F24*A36*H24*I24)+(C25*E25*F25*A36*H25*I25)-J26-J27</f>
        <v>7.9986468291677966</v>
      </c>
      <c r="I36" s="5">
        <f>(D24*I31*F24*A36*H24*I24)+(C25*E25*F25*A36*H25*I25)-J26-J27</f>
        <v>7.6092748491825262</v>
      </c>
      <c r="J36" s="5">
        <f>(D24*J31*F24*A36*H24*I24)+(C25*E25*F25*A36*H25*I25)-J26-J27</f>
        <v>7.2199028691972558</v>
      </c>
      <c r="K36" s="5">
        <f>(D24*K31*F24*A36*H24*I24)+(C25*E25*F25*A36*H25*I25)-J26-J27</f>
        <v>6.8305308892120138</v>
      </c>
    </row>
    <row r="37" spans="1:12" ht="13.5" customHeight="1" x14ac:dyDescent="0.15">
      <c r="A37" s="8">
        <f t="shared" si="4"/>
        <v>0.82586649550706037</v>
      </c>
      <c r="B37" s="6">
        <f>(D24*B31*F24*A37*H24*I24)+(C25*E25*F25*A37*H25*I25)-J26-J27</f>
        <v>9.2147691894678303</v>
      </c>
      <c r="C37" s="5">
        <f>(D24*C31*F24*A37*H24*I24)+(C25*E25*F25*A37*H25*I25)-J26-J27</f>
        <v>8.8300555129566192</v>
      </c>
      <c r="D37" s="5">
        <f>(D24*D31*F24*A37*H24*I24)+(C25*E25*F25*A37*H25*I25)-J26-J27</f>
        <v>8.4453418364453796</v>
      </c>
      <c r="E37" s="5">
        <f>(D24*E31*F24*A37*H24*I24)+(C25*E25*F25*A37*H25*I25)-J26-J27</f>
        <v>8.0606281599341685</v>
      </c>
      <c r="F37" s="5">
        <f>(D24*F31*F24*A37*H24*I24)+(C25*E25*F25*A37*H25*I25)-J26-J27</f>
        <v>7.6759144834229573</v>
      </c>
      <c r="G37" s="5">
        <f>(D24*G31*F24*A37*H24*I24)+(C25*E25*F25*A37*H25*I25)-J26-J27</f>
        <v>7.2912008069117178</v>
      </c>
      <c r="H37" s="5">
        <f>(D24*H31*F24*A37*H24*I24)+(C25*E25*F25*A37*H25*I25)-J26-J27</f>
        <v>6.9064871304005067</v>
      </c>
      <c r="I37" s="5">
        <f>(D24*I31*F24*A37*H24*I24)+(C25*E25*F25*A37*H25*I25)-J26-J27</f>
        <v>6.5217734538892955</v>
      </c>
      <c r="J37" s="5">
        <f>(D24*J31*F24*A37*H24*I24)+(C25*E25*F25*A37*H25*I25)-J26-J27</f>
        <v>6.137059777378056</v>
      </c>
      <c r="K37" s="5">
        <f>(D24*K31*F24*A37*H24*I24)+(C25*E25*F25*A37*H25*I25)-J26-J27</f>
        <v>5.7523461008668448</v>
      </c>
    </row>
    <row r="38" spans="1:12" ht="13.5" customHeight="1" x14ac:dyDescent="0.15">
      <c r="A38" s="8">
        <f t="shared" si="4"/>
        <v>0.81586649550706036</v>
      </c>
      <c r="B38" s="6">
        <f>(D24*B31*F24*A38*H24*I24)+(C25*E25*F25*A38*H25*I25)-J26-J27</f>
        <v>8.0946596698563269</v>
      </c>
      <c r="C38" s="5">
        <f>(D24*C31*F24*A38*H24*I24)+(C25*E25*F25*A38*H25*I25)-J26-J27</f>
        <v>7.7146042968191466</v>
      </c>
      <c r="D38" s="5">
        <f>(D24*D31*F24*A38*H24*I24)+(C25*E25*F25*A38*H25*I25)-J26-J27</f>
        <v>7.3345489237819663</v>
      </c>
      <c r="E38" s="5">
        <f>(D24*E31*F24*A38*H24*I24)+(C25*E25*F25*A38*H25*I25)-J26-J27</f>
        <v>6.954493550744786</v>
      </c>
      <c r="F38" s="5">
        <f>(D24*F31*F24*A38*H24*I24)+(C25*E25*F25*A38*H25*I25)-J26-J27</f>
        <v>6.5744381777076057</v>
      </c>
      <c r="G38" s="5">
        <f>(D24*G31*F24*A38*H24*I24)+(C25*E25*F25*A38*H25*I25)-J26-J27</f>
        <v>6.1943828046704255</v>
      </c>
      <c r="H38" s="5">
        <f>(D24*H31*F24*A38*H24*I24)+(C25*E25*F25*A38*H25*I25)-J26-J27</f>
        <v>5.8143274316332452</v>
      </c>
      <c r="I38" s="5">
        <f>(D24*I31*F24*A38*H24*I24)+(C25*E25*F25*A38*H25*I25)-J26-J27</f>
        <v>5.4342720585960365</v>
      </c>
      <c r="J38" s="5">
        <f>(D24*J31*F24*A38*H24*I24)+(C25*E25*F25*A38*H25*I25)-J26-J27</f>
        <v>5.0542166855588562</v>
      </c>
      <c r="K38" s="5">
        <f>(D24*K31*F24*A38*H24*I24)+(C25*E25*F25*A38*H25*I25)-J26-J27</f>
        <v>4.6741613125216759</v>
      </c>
    </row>
    <row r="39" spans="1:12" ht="13.5" customHeight="1" x14ac:dyDescent="0.15">
      <c r="A39" s="8">
        <f t="shared" si="4"/>
        <v>0.80586649550706035</v>
      </c>
      <c r="B39" s="6">
        <f>(D24*B31*F24*A39*H24*I24)+(C25*E25*F25*A39*H25*I25)-J26-J27</f>
        <v>6.9745501502448235</v>
      </c>
      <c r="C39" s="5">
        <f>(D24*C31*F24*A39*H24*I24)+(C25*E25*F25*A39*H25*I25)-J26-J27</f>
        <v>6.5991530806817025</v>
      </c>
      <c r="D39" s="5">
        <f>(D24*D31*F24*A39*H24*I24)+(C25*E25*F25*A39*H25*I25)-J26-J27</f>
        <v>6.223756011118553</v>
      </c>
      <c r="E39" s="5">
        <f>(D24*E31*F24*A39*H24*I24)+(C25*E25*F25*A39*H25*I25)-J26-J27</f>
        <v>5.8483589415554036</v>
      </c>
      <c r="F39" s="5">
        <f>(D24*F31*F24*A39*H24*I24)+(C25*E25*F25*A39*H25*I25)-J26-J27</f>
        <v>5.4729618719922541</v>
      </c>
      <c r="G39" s="5">
        <f>(D24*G31*F24*A39*H24*I24)+(C25*E25*F25*A39*H25*I25)-J26-J27</f>
        <v>5.0975648024291047</v>
      </c>
      <c r="H39" s="5">
        <f>(D24*H31*F24*A39*H24*I24)+(C25*E25*F25*A39*H25*I25)-J26-J27</f>
        <v>4.7221677328659553</v>
      </c>
      <c r="I39" s="5">
        <f>(D24*I31*F24*A39*H24*I24)+(C25*E25*F25*A39*H25*I25)-J26-J27</f>
        <v>4.3467706633028058</v>
      </c>
      <c r="J39" s="5">
        <f>(D24*J31*F24*A39*H24*I24)+(C25*E25*F25*A39*H25*I25)-J26-J27</f>
        <v>3.9713735937396848</v>
      </c>
      <c r="K39" s="5">
        <f>(D24*K31*F24*A39*H24*I24)+(C25*E25*F25*A39*H25*I25)-J26-J27</f>
        <v>3.5959765241765353</v>
      </c>
    </row>
    <row r="40" spans="1:12" ht="13.5" customHeight="1" x14ac:dyDescent="0.15">
      <c r="A40" s="8">
        <f>A41+0.01</f>
        <v>0.79586649550706035</v>
      </c>
      <c r="B40" s="6">
        <f>(D24*B31*F24*A40*H24*I24)+(C25*E25*F25*A40*H25*I25)-J26-J27</f>
        <v>5.8544406306333201</v>
      </c>
      <c r="C40" s="5">
        <f>(D24*C31*F24*A40*H24*I24)+(C25*E25*F25*A40*H25*I25)-J26-J27</f>
        <v>5.4837018645442015</v>
      </c>
      <c r="D40" s="5">
        <f>(D24*D31*F24*A40*H24*I24)+(C25*E25*F25*A40*H25*I25)-J26-J27</f>
        <v>5.1129630984550829</v>
      </c>
      <c r="E40" s="5">
        <f>(D24*E31*F24*A40*H24*I24)+(C25*E25*F25*A40*H25*I25)-J26-J27</f>
        <v>4.7422243323659927</v>
      </c>
      <c r="F40" s="5">
        <f>(D24*F31*F24*A40*H24*I24)+(C25*E25*F25*A40*H25*I25)-J26-J27</f>
        <v>4.3714855662768741</v>
      </c>
      <c r="G40" s="5">
        <f>(D24*G31*F24*A40*H24*I24)+(C25*E25*F25*A40*H25*I25)-J26-J27</f>
        <v>4.0007468001877839</v>
      </c>
      <c r="H40" s="5">
        <f>(D24*H31*F24*A40*H24*I24)+(C25*E25*F25*A40*H25*I25)-J26-J27</f>
        <v>3.6300080340986653</v>
      </c>
      <c r="I40" s="5">
        <f>(D24*I31*F24*A40*H24*I24)+(C25*E25*F25*A40*H25*I25)-J26-J27</f>
        <v>3.2592692680095467</v>
      </c>
      <c r="J40" s="5">
        <f>(D24*J31*F24*A40*H24*I24)+(C25*E25*F25*A40*H25*I25)-J26-J27</f>
        <v>2.8885305019204566</v>
      </c>
      <c r="K40" s="5">
        <f>(D24*K31*F24*A40*H24*I24)+(C25*E25*F25*A40*H25*I25)-J26-J27</f>
        <v>2.517791735831338</v>
      </c>
    </row>
    <row r="41" spans="1:12" ht="13.5" customHeight="1" x14ac:dyDescent="0.15">
      <c r="A41" s="8">
        <f>K18+0.01</f>
        <v>0.78586649550706034</v>
      </c>
      <c r="B41" s="6">
        <f>(D24*B31*F24*A41*H24*I24)+(C25*E25*F25*A41*H25*I25)-J26-J27</f>
        <v>4.7343311110218167</v>
      </c>
      <c r="C41" s="9">
        <f>(D24*C31*F24*A41*H24*I24)+(C25*E25*F25*A41*H25*I25)-J26-J27</f>
        <v>4.3682506484067289</v>
      </c>
      <c r="D41" s="5">
        <f>(D24*D31*F24*A41*H24*I24)+(C25*E25*F25*A41*H25*I25)-J26-J27</f>
        <v>4.0021701857916696</v>
      </c>
      <c r="E41" s="5">
        <f>(D24*E31*F24*A41*H24*I24)+(C25*E25*F25*A41*H25*I25)-J26-J27</f>
        <v>3.6360897231766103</v>
      </c>
      <c r="F41" s="5">
        <f>(D24*F31*F24*A41*H24*I24)+(C25*E25*F25*A41*H25*I25)-J26-J27</f>
        <v>3.2700092605615225</v>
      </c>
      <c r="G41" s="5">
        <f>(D24*G31*F24*A41*H24*I24)+(C25*E25*F25*A41*H25*I25)-J26-J27</f>
        <v>2.9039287979464632</v>
      </c>
      <c r="H41" s="5">
        <f>(D24*H31*F24*A41*H24*I24)+(C25*E25*F25*A41*H25*I25)-J26-J27</f>
        <v>2.5378483353314039</v>
      </c>
      <c r="I41" s="5">
        <f>(D24*I31*F24*A41*H24*I24)+(C25*E25*F25*A41*H25*I25)-J26-J27</f>
        <v>2.1717678727163161</v>
      </c>
      <c r="J41" s="5">
        <f>(D24*J31*F24*A41*H24*I24)+(C25*E25*F25*A41*H25*I25)-J26-J27</f>
        <v>1.8056874101012568</v>
      </c>
      <c r="K41" s="5">
        <f>(D24*K31*F24*A41*H24*I24)+(C25*E25*F25*A41*H25*I25)-J26-J27</f>
        <v>1.4396069474861974</v>
      </c>
    </row>
    <row r="42" spans="1:12" ht="13.5" customHeight="1" x14ac:dyDescent="0.15">
      <c r="A42" s="1"/>
    </row>
    <row r="43" spans="1:12" ht="13.5" customHeight="1" thickBot="1" x14ac:dyDescent="0.25">
      <c r="A43" s="54" t="s">
        <v>57</v>
      </c>
      <c r="B43" s="54"/>
      <c r="C43" s="51" t="s">
        <v>16</v>
      </c>
      <c r="D43" s="51"/>
      <c r="E43" s="51"/>
      <c r="F43" s="56" t="s">
        <v>14</v>
      </c>
      <c r="G43" s="56"/>
      <c r="H43" s="49" t="s">
        <v>15</v>
      </c>
      <c r="I43" s="49"/>
      <c r="J43" s="49" t="s">
        <v>58</v>
      </c>
      <c r="K43" s="49"/>
      <c r="L43" s="49"/>
    </row>
    <row r="44" spans="1:12" ht="13.5" customHeight="1" thickBot="1" x14ac:dyDescent="0.25">
      <c r="A44" s="54" t="s">
        <v>10</v>
      </c>
      <c r="B44" s="54"/>
      <c r="C44" s="47"/>
      <c r="D44" s="47">
        <v>6149000</v>
      </c>
      <c r="E44" s="48" t="s">
        <v>11</v>
      </c>
      <c r="F44" s="48">
        <v>0</v>
      </c>
      <c r="G44" s="47" t="s">
        <v>55</v>
      </c>
      <c r="H44" s="44">
        <v>0.81757000000000002</v>
      </c>
      <c r="I44" s="45" t="s">
        <v>12</v>
      </c>
      <c r="J44" s="47">
        <f>D44*H44</f>
        <v>5027237.93</v>
      </c>
      <c r="K44" s="47"/>
      <c r="L44" s="47"/>
    </row>
    <row r="45" spans="1:12" ht="13.5" customHeight="1" x14ac:dyDescent="0.15">
      <c r="A45" s="12"/>
    </row>
    <row r="46" spans="1:12" ht="13.5" customHeight="1" x14ac:dyDescent="0.15">
      <c r="A46" s="12" t="s">
        <v>59</v>
      </c>
      <c r="L46" s="15" t="s">
        <v>13</v>
      </c>
    </row>
    <row r="47" spans="1:12" ht="13.5" customHeight="1" x14ac:dyDescent="0.15">
      <c r="A47" s="7"/>
      <c r="B47" s="3">
        <f t="shared" ref="B47:K47" si="5">B31</f>
        <v>0.11453928470434151</v>
      </c>
      <c r="C47" s="3">
        <f t="shared" si="5"/>
        <v>0.11253928470434151</v>
      </c>
      <c r="D47" s="3">
        <f t="shared" si="5"/>
        <v>0.1105392847043415</v>
      </c>
      <c r="E47" s="3">
        <f t="shared" si="5"/>
        <v>0.1085392847043415</v>
      </c>
      <c r="F47" s="3">
        <f t="shared" si="5"/>
        <v>0.1065392847043415</v>
      </c>
      <c r="G47" s="3">
        <f t="shared" si="5"/>
        <v>0.1045392847043415</v>
      </c>
      <c r="H47" s="3">
        <f t="shared" si="5"/>
        <v>0.1025392847043415</v>
      </c>
      <c r="I47" s="3">
        <f t="shared" si="5"/>
        <v>0.10053928470434149</v>
      </c>
      <c r="J47" s="3">
        <f t="shared" si="5"/>
        <v>9.8539284704341493E-2</v>
      </c>
      <c r="K47" s="3">
        <f t="shared" si="5"/>
        <v>9.6539284704341491E-2</v>
      </c>
    </row>
    <row r="48" spans="1:12" ht="13.5" customHeight="1" x14ac:dyDescent="0.15">
      <c r="A48" s="8">
        <f t="shared" ref="A48:A56" si="6">A32</f>
        <v>0.87586649550706042</v>
      </c>
      <c r="B48" s="15">
        <f t="shared" ref="B48:K48" si="7">$J44*B32</f>
        <v>74480122.499213308</v>
      </c>
      <c r="C48" s="15">
        <f t="shared" si="7"/>
        <v>72428983.312895626</v>
      </c>
      <c r="D48" s="15">
        <f t="shared" si="7"/>
        <v>70377844.126577944</v>
      </c>
      <c r="E48" s="15">
        <f t="shared" si="7"/>
        <v>68326704.940260395</v>
      </c>
      <c r="F48" s="15">
        <f t="shared" si="7"/>
        <v>66275565.753942698</v>
      </c>
      <c r="G48" s="15">
        <f t="shared" si="7"/>
        <v>64224426.56762515</v>
      </c>
      <c r="H48" s="15">
        <f t="shared" si="7"/>
        <v>62173287.381307468</v>
      </c>
      <c r="I48" s="15">
        <f t="shared" si="7"/>
        <v>60122148.194989778</v>
      </c>
      <c r="J48" s="15">
        <f t="shared" si="7"/>
        <v>58071009.008672088</v>
      </c>
      <c r="K48" s="15">
        <f t="shared" si="7"/>
        <v>56019869.82235454</v>
      </c>
    </row>
    <row r="49" spans="1:11" ht="13.5" customHeight="1" x14ac:dyDescent="0.15">
      <c r="A49" s="8">
        <f t="shared" si="6"/>
        <v>0.86586649550706041</v>
      </c>
      <c r="B49" s="15">
        <f t="shared" ref="B49:K49" si="8">$J44*B33</f>
        <v>68849065.436468288</v>
      </c>
      <c r="C49" s="15">
        <f t="shared" si="8"/>
        <v>66821344.650064699</v>
      </c>
      <c r="D49" s="15">
        <f t="shared" si="8"/>
        <v>64793623.863661245</v>
      </c>
      <c r="E49" s="15">
        <f t="shared" si="8"/>
        <v>62765903.077257797</v>
      </c>
      <c r="F49" s="15">
        <f t="shared" si="8"/>
        <v>60738182.290854208</v>
      </c>
      <c r="G49" s="15">
        <f t="shared" si="8"/>
        <v>58710461.504450761</v>
      </c>
      <c r="H49" s="15">
        <f t="shared" si="8"/>
        <v>56682740.718047313</v>
      </c>
      <c r="I49" s="15">
        <f t="shared" si="8"/>
        <v>54655019.931643724</v>
      </c>
      <c r="J49" s="15">
        <f t="shared" si="8"/>
        <v>52627299.145240277</v>
      </c>
      <c r="K49" s="15">
        <f t="shared" si="8"/>
        <v>50599578.358836681</v>
      </c>
    </row>
    <row r="50" spans="1:11" ht="13.5" customHeight="1" x14ac:dyDescent="0.15">
      <c r="A50" s="8">
        <f t="shared" si="6"/>
        <v>0.8558664955070604</v>
      </c>
      <c r="B50" s="15">
        <f t="shared" ref="B50:K50" si="9">$J44*B34</f>
        <v>63218008.373723112</v>
      </c>
      <c r="C50" s="15">
        <f t="shared" si="9"/>
        <v>61213705.987233765</v>
      </c>
      <c r="D50" s="15">
        <f t="shared" si="9"/>
        <v>59209403.600744419</v>
      </c>
      <c r="E50" s="15">
        <f t="shared" si="9"/>
        <v>57205101.214255065</v>
      </c>
      <c r="F50" s="15">
        <f t="shared" si="9"/>
        <v>55200798.827765718</v>
      </c>
      <c r="G50" s="15">
        <f t="shared" si="9"/>
        <v>53196496.441276371</v>
      </c>
      <c r="H50" s="15">
        <f t="shared" si="9"/>
        <v>51192194.054787017</v>
      </c>
      <c r="I50" s="15">
        <f t="shared" si="9"/>
        <v>49187891.668297671</v>
      </c>
      <c r="J50" s="15">
        <f t="shared" si="9"/>
        <v>47183589.281808175</v>
      </c>
      <c r="K50" s="15">
        <f t="shared" si="9"/>
        <v>45179286.895318829</v>
      </c>
    </row>
    <row r="51" spans="1:11" ht="13.5" customHeight="1" x14ac:dyDescent="0.15">
      <c r="A51" s="8">
        <f t="shared" si="6"/>
        <v>0.84586649550706039</v>
      </c>
      <c r="B51" s="15">
        <f t="shared" ref="B51:K57" si="10">$J$44*B35</f>
        <v>57586951.310978226</v>
      </c>
      <c r="C51" s="15">
        <f t="shared" si="10"/>
        <v>55606067.324402981</v>
      </c>
      <c r="D51" s="15">
        <f t="shared" si="10"/>
        <v>53625183.337827727</v>
      </c>
      <c r="E51" s="15">
        <f t="shared" si="10"/>
        <v>51644299.351252481</v>
      </c>
      <c r="F51" s="15">
        <f t="shared" si="10"/>
        <v>49663415.364677228</v>
      </c>
      <c r="G51" s="15">
        <f t="shared" si="10"/>
        <v>47682531.378101975</v>
      </c>
      <c r="H51" s="15">
        <f t="shared" si="10"/>
        <v>45701647.391526729</v>
      </c>
      <c r="I51" s="15">
        <f t="shared" si="10"/>
        <v>43720763.404951617</v>
      </c>
      <c r="J51" s="15">
        <f t="shared" si="10"/>
        <v>41739879.418376364</v>
      </c>
      <c r="K51" s="15">
        <f t="shared" si="10"/>
        <v>39758995.431801118</v>
      </c>
    </row>
    <row r="52" spans="1:11" ht="13.5" customHeight="1" x14ac:dyDescent="0.15">
      <c r="A52" s="8">
        <f t="shared" si="6"/>
        <v>0.83586649550706038</v>
      </c>
      <c r="B52" s="15">
        <f t="shared" si="10"/>
        <v>51955894.248233058</v>
      </c>
      <c r="C52" s="15">
        <f t="shared" si="10"/>
        <v>49998428.661572047</v>
      </c>
      <c r="D52" s="15">
        <f t="shared" si="10"/>
        <v>48040963.074910894</v>
      </c>
      <c r="E52" s="15">
        <f t="shared" si="10"/>
        <v>46083497.488249891</v>
      </c>
      <c r="F52" s="15">
        <f t="shared" si="10"/>
        <v>44126031.901588738</v>
      </c>
      <c r="G52" s="15">
        <f t="shared" si="10"/>
        <v>42168566.314927585</v>
      </c>
      <c r="H52" s="15">
        <f t="shared" si="10"/>
        <v>40211100.728266574</v>
      </c>
      <c r="I52" s="15">
        <f t="shared" si="10"/>
        <v>38253635.141605422</v>
      </c>
      <c r="J52" s="15">
        <f t="shared" si="10"/>
        <v>36296169.554944269</v>
      </c>
      <c r="K52" s="15">
        <f t="shared" si="10"/>
        <v>34338703.968283258</v>
      </c>
    </row>
    <row r="53" spans="1:11" ht="13.5" customHeight="1" x14ac:dyDescent="0.15">
      <c r="A53" s="8">
        <f t="shared" si="6"/>
        <v>0.82586649550706037</v>
      </c>
      <c r="B53" s="15">
        <f t="shared" si="10"/>
        <v>46324837.18548803</v>
      </c>
      <c r="C53" s="15">
        <f t="shared" si="10"/>
        <v>44390789.99874112</v>
      </c>
      <c r="D53" s="15">
        <f t="shared" si="10"/>
        <v>42456742.811994068</v>
      </c>
      <c r="E53" s="15">
        <f t="shared" si="10"/>
        <v>40522695.625247158</v>
      </c>
      <c r="F53" s="15">
        <f t="shared" si="10"/>
        <v>38588648.438500248</v>
      </c>
      <c r="G53" s="15">
        <f t="shared" si="10"/>
        <v>36654601.251753189</v>
      </c>
      <c r="H53" s="15">
        <f t="shared" si="10"/>
        <v>34720554.065006278</v>
      </c>
      <c r="I53" s="15">
        <f t="shared" si="10"/>
        <v>32786506.878259372</v>
      </c>
      <c r="J53" s="15">
        <f t="shared" si="10"/>
        <v>30852459.691512316</v>
      </c>
      <c r="K53" s="15">
        <f t="shared" si="10"/>
        <v>28918412.504765406</v>
      </c>
    </row>
    <row r="54" spans="1:11" ht="13.5" customHeight="1" x14ac:dyDescent="0.15">
      <c r="A54" s="8">
        <f t="shared" si="6"/>
        <v>0.81586649550706036</v>
      </c>
      <c r="B54" s="15">
        <f t="shared" si="10"/>
        <v>40693780.122743003</v>
      </c>
      <c r="C54" s="15">
        <f t="shared" si="10"/>
        <v>38783151.335910186</v>
      </c>
      <c r="D54" s="15">
        <f t="shared" si="10"/>
        <v>36872522.549077377</v>
      </c>
      <c r="E54" s="15">
        <f t="shared" si="10"/>
        <v>34961893.762244567</v>
      </c>
      <c r="F54" s="15">
        <f t="shared" si="10"/>
        <v>33051264.975411754</v>
      </c>
      <c r="G54" s="15">
        <f t="shared" si="10"/>
        <v>31140636.188578941</v>
      </c>
      <c r="H54" s="15">
        <f t="shared" si="10"/>
        <v>29230007.401746131</v>
      </c>
      <c r="I54" s="15">
        <f t="shared" si="10"/>
        <v>27319378.614913177</v>
      </c>
      <c r="J54" s="15">
        <f t="shared" si="10"/>
        <v>25408749.828080364</v>
      </c>
      <c r="K54" s="15">
        <f t="shared" si="10"/>
        <v>23498121.04124755</v>
      </c>
    </row>
    <row r="55" spans="1:11" ht="13.5" customHeight="1" x14ac:dyDescent="0.15">
      <c r="A55" s="8">
        <f t="shared" si="6"/>
        <v>0.80586649550706035</v>
      </c>
      <c r="B55" s="15">
        <f t="shared" si="10"/>
        <v>35062723.059997976</v>
      </c>
      <c r="C55" s="15">
        <f t="shared" si="10"/>
        <v>33175512.673079401</v>
      </c>
      <c r="D55" s="15">
        <f t="shared" si="10"/>
        <v>31288302.286160689</v>
      </c>
      <c r="E55" s="15">
        <f t="shared" si="10"/>
        <v>29401091.899241976</v>
      </c>
      <c r="F55" s="15">
        <f t="shared" si="10"/>
        <v>27513881.512323264</v>
      </c>
      <c r="G55" s="15">
        <f t="shared" si="10"/>
        <v>25626671.125404552</v>
      </c>
      <c r="H55" s="15">
        <f t="shared" si="10"/>
        <v>23739460.738485835</v>
      </c>
      <c r="I55" s="15">
        <f t="shared" si="10"/>
        <v>21852250.351567123</v>
      </c>
      <c r="J55" s="15">
        <f t="shared" si="10"/>
        <v>19965039.964648552</v>
      </c>
      <c r="K55" s="15">
        <f t="shared" si="10"/>
        <v>18077829.57772984</v>
      </c>
    </row>
    <row r="56" spans="1:11" ht="13.5" customHeight="1" x14ac:dyDescent="0.15">
      <c r="A56" s="8">
        <f t="shared" si="6"/>
        <v>0.79586649550706035</v>
      </c>
      <c r="B56" s="15">
        <f t="shared" si="10"/>
        <v>29431665.997252945</v>
      </c>
      <c r="C56" s="15">
        <f t="shared" si="10"/>
        <v>27567874.010248329</v>
      </c>
      <c r="D56" s="15">
        <f t="shared" si="10"/>
        <v>25704082.023243714</v>
      </c>
      <c r="E56" s="15">
        <f t="shared" si="10"/>
        <v>23840290.036239244</v>
      </c>
      <c r="F56" s="15">
        <f t="shared" si="10"/>
        <v>21976498.049234629</v>
      </c>
      <c r="G56" s="15">
        <f t="shared" si="10"/>
        <v>20112706.062230159</v>
      </c>
      <c r="H56" s="15">
        <f t="shared" si="10"/>
        <v>18248914.075225543</v>
      </c>
      <c r="I56" s="15">
        <f t="shared" si="10"/>
        <v>16385122.088220928</v>
      </c>
      <c r="J56" s="15">
        <f t="shared" si="10"/>
        <v>14521330.101216456</v>
      </c>
      <c r="K56" s="15">
        <f t="shared" si="10"/>
        <v>12657538.114211842</v>
      </c>
    </row>
    <row r="57" spans="1:11" ht="13.5" customHeight="1" x14ac:dyDescent="0.15">
      <c r="A57" s="8">
        <f>A41</f>
        <v>0.78586649550706034</v>
      </c>
      <c r="B57" s="15">
        <f t="shared" si="10"/>
        <v>23800608.934507918</v>
      </c>
      <c r="C57" s="15">
        <f t="shared" si="10"/>
        <v>21960235.347417399</v>
      </c>
      <c r="D57" s="15">
        <f t="shared" si="10"/>
        <v>20119861.760327026</v>
      </c>
      <c r="E57" s="15">
        <f t="shared" si="10"/>
        <v>18279488.173236653</v>
      </c>
      <c r="F57" s="15">
        <f t="shared" si="10"/>
        <v>16439114.586146139</v>
      </c>
      <c r="G57" s="15">
        <f t="shared" si="10"/>
        <v>14598740.999055766</v>
      </c>
      <c r="H57" s="15">
        <f t="shared" si="10"/>
        <v>12758367.411965393</v>
      </c>
      <c r="I57" s="15">
        <f t="shared" si="10"/>
        <v>10917993.824874876</v>
      </c>
      <c r="J57" s="15">
        <f t="shared" si="10"/>
        <v>9077620.237784503</v>
      </c>
      <c r="K57" s="15">
        <f t="shared" si="10"/>
        <v>7237246.6506941291</v>
      </c>
    </row>
  </sheetData>
  <mergeCells count="13">
    <mergeCell ref="A44:B44"/>
    <mergeCell ref="G28:I28"/>
    <mergeCell ref="A43:B43"/>
    <mergeCell ref="C43:E43"/>
    <mergeCell ref="F43:G43"/>
    <mergeCell ref="H43:I43"/>
    <mergeCell ref="A22:B22"/>
    <mergeCell ref="A23:B23"/>
    <mergeCell ref="A24:B24"/>
    <mergeCell ref="A25:B25"/>
    <mergeCell ref="A26:B26"/>
    <mergeCell ref="A27:B27"/>
    <mergeCell ref="J43:L43"/>
  </mergeCells>
  <phoneticPr fontId="2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大腸がん検診支払条件試算ツール 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2020-10-22T06:15:14Z</dcterms:modified>
</cp:coreProperties>
</file>